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vnekhn01.login.ekhn.de\ekhn_tshome$\fstadtmueller.OBERURSEL\My Documents\Stadtmüller\"/>
    </mc:Choice>
  </mc:AlternateContent>
  <bookViews>
    <workbookView xWindow="0" yWindow="0" windowWidth="28800" windowHeight="11925" tabRatio="913" activeTab="3"/>
  </bookViews>
  <sheets>
    <sheet name="Dekanate" sheetId="21" r:id="rId1"/>
    <sheet name="Kirchengemeinden" sheetId="22" r:id="rId2"/>
    <sheet name="Nebenrechnungen" sheetId="24" r:id="rId3"/>
    <sheet name="Kollektenübersicht" sheetId="4" r:id="rId4"/>
    <sheet name="Stammdaten Girokonten" sheetId="23" r:id="rId5"/>
    <sheet name="Eingabe Zweckbestimmungen" sheetId="7" r:id="rId6"/>
    <sheet name="Bestandsermittlung Abrechnung" sheetId="17" r:id="rId7"/>
    <sheet name="Kollektenbons" sheetId="25" r:id="rId8"/>
    <sheet name="Anfangsbestände" sheetId="15" r:id="rId9"/>
    <sheet name="Bestandsübersicht" sheetId="13" r:id="rId10"/>
  </sheets>
  <definedNames>
    <definedName name="_1_Girokonto">Tabelle11[1_Girokonto]</definedName>
    <definedName name="_2_Girokonten">Tabelle12[2_Girokonten]</definedName>
    <definedName name="_3_Girokonten">Tabelle13[3_Girokonten]</definedName>
    <definedName name="_4_Girokonten">Tabelle14[4_Girokonten]</definedName>
    <definedName name="_5_Girokonten">Tabelle15[5_Girokonten]</definedName>
    <definedName name="_xlnm._FilterDatabase" localSheetId="0" hidden="1">Dekanate!$A$1:$H$1046</definedName>
    <definedName name="_xlnm._FilterDatabase" localSheetId="5" hidden="1">'Eingabe Zweckbestimmungen'!$M$1:$N$151</definedName>
    <definedName name="Alzey_Wöllstein">Kirchengemeinden!$A$2:$A$59</definedName>
    <definedName name="an_der_Dill">Kirchengemeinden!$S$2:$S$37</definedName>
    <definedName name="an_der_Lahn">Kirchengemeinden!$T$2:$T$41</definedName>
    <definedName name="Bergstraße">Kirchengemeinden!$J$2:$J$45</definedName>
    <definedName name="Biedenkopf_Gladenbach">Kirchengemeinden!$R$2:$R$48</definedName>
    <definedName name="Büdinger_Land">Kirchengemeinden!$G$2:$G$77</definedName>
    <definedName name="Darmstadt">Kirchengemeinden!$N$2:$N$38</definedName>
    <definedName name="Dreieich_Rodgau">Kirchengemeinden!$O$2:$O$30</definedName>
    <definedName name="_xlnm.Print_Area" localSheetId="9">Bestandsübersicht!$B$1:$I$182</definedName>
    <definedName name="_xlnm.Print_Area" localSheetId="3">Kollektenübersicht!$B$1:$S$117</definedName>
    <definedName name="_xlnm.Print_Area" localSheetId="4">'Stammdaten Girokonten'!$A$1:$J$8</definedName>
    <definedName name="Freie">#REF!</definedName>
    <definedName name="Freie_weiterzuleitden_Kollekten">'Eingabe Zweckbestimmungen'!#REF!</definedName>
    <definedName name="Gießen">Kirchengemeinden!$M$2:$M$30</definedName>
    <definedName name="Gießener_Land">Kirchengemeinden!$K$2:$K$67</definedName>
    <definedName name="Groß_Gerau_Rüsselsheim">Kirchengemeinden!$I$2:$I$41</definedName>
    <definedName name="Hochtaunus">Kirchengemeinden!$E$2:$E$28</definedName>
    <definedName name="Ingelheim_Oppenheim">Kirchengemeinden!$B$2:$B$42</definedName>
    <definedName name="Kategoriebestimmung">'Eingabe Zweckbestimmungen'!#REF!</definedName>
    <definedName name="Kronberg">Kirchengemeinden!$F$2:$F$30</definedName>
    <definedName name="Mainz">Kirchengemeinden!$C$2:$C$22</definedName>
    <definedName name="Nassau_Nord">Dekanate!$Q$2:$Q$4</definedName>
    <definedName name="Nassauer_Land">Kirchengemeinden!$U$2:$U$45</definedName>
    <definedName name="Oberhessen">Dekanate!$O$2:$O$4</definedName>
    <definedName name="Oberursel">Dekanate!$L$2:$L$3</definedName>
    <definedName name="Odenwald">Kirchengemeinden!$P$2:$P$22</definedName>
    <definedName name="Rhein_Lahn_Westerwald">Dekanate!$R$2:$R$3</definedName>
    <definedName name="Rheingau_Taunus">Kirchengemeinden!$W$2:$W$51</definedName>
    <definedName name="Rheinhessen">Dekanate!$K$2:$K$5</definedName>
    <definedName name="Sparkasse">Tabelle13[3_Girokonten]</definedName>
    <definedName name="Starkenburg_Ost">Dekanate!$P$2:$P$5</definedName>
    <definedName name="Starkenburg_West">Dekanate!$N$2:$N$3</definedName>
    <definedName name="Vogelsberg">Kirchengemeinden!$L$2:$L$77</definedName>
    <definedName name="Vorderer_Odenwald">Kirchengemeinden!$Q$2:$Q$38</definedName>
    <definedName name="Westerwald">Kirchengemeinden!$V$2:$V$28</definedName>
    <definedName name="Wetterau">Dekanate!$M$2:$M$3</definedName>
    <definedName name="Wetterau_Kigem">Kirchengemeinden!$H$2:$H$50</definedName>
    <definedName name="Wiesbaden">Kirchengemeinden!$X$2:$X$46</definedName>
    <definedName name="Wiesbaden_Rheingau_Taunus">Dekanate!$S$2:$S$3</definedName>
    <definedName name="Worms_Wonnegau">Kirchengemeinden!$D$2:$D$36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9" i="21" l="1"/>
  <c r="F189" i="21"/>
  <c r="F220" i="21" l="1"/>
  <c r="G220" i="21" s="1"/>
  <c r="D8" i="17" l="1"/>
  <c r="C11" i="17" s="1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F10" i="25"/>
  <c r="J5" i="25"/>
  <c r="I5" i="25"/>
  <c r="AA12" i="4"/>
  <c r="AD20" i="4"/>
  <c r="AE20" i="4"/>
  <c r="AF20" i="4"/>
  <c r="AD21" i="4"/>
  <c r="AE21" i="4"/>
  <c r="AF21" i="4"/>
  <c r="AD22" i="4"/>
  <c r="AE22" i="4"/>
  <c r="AF22" i="4"/>
  <c r="AD23" i="4"/>
  <c r="AE23" i="4"/>
  <c r="AF23" i="4"/>
  <c r="AD24" i="4"/>
  <c r="AE24" i="4"/>
  <c r="AF24" i="4"/>
  <c r="AD25" i="4"/>
  <c r="AE25" i="4"/>
  <c r="AF25" i="4"/>
  <c r="AD26" i="4"/>
  <c r="AE26" i="4"/>
  <c r="AF26" i="4"/>
  <c r="AD27" i="4"/>
  <c r="AE27" i="4"/>
  <c r="AF27" i="4"/>
  <c r="AD28" i="4"/>
  <c r="AE28" i="4"/>
  <c r="AF28" i="4"/>
  <c r="AD29" i="4"/>
  <c r="AE29" i="4"/>
  <c r="AF29" i="4"/>
  <c r="AD30" i="4"/>
  <c r="AE30" i="4"/>
  <c r="AF30" i="4"/>
  <c r="AD31" i="4"/>
  <c r="AE31" i="4"/>
  <c r="AF31" i="4"/>
  <c r="AD32" i="4"/>
  <c r="AE32" i="4"/>
  <c r="AF32" i="4"/>
  <c r="AD33" i="4"/>
  <c r="AE33" i="4"/>
  <c r="AF33" i="4"/>
  <c r="AD34" i="4"/>
  <c r="AE34" i="4"/>
  <c r="AF34" i="4"/>
  <c r="AD35" i="4"/>
  <c r="AE35" i="4"/>
  <c r="AF35" i="4"/>
  <c r="AD36" i="4"/>
  <c r="AE36" i="4"/>
  <c r="AF36" i="4"/>
  <c r="AD37" i="4"/>
  <c r="AE37" i="4"/>
  <c r="AF37" i="4"/>
  <c r="AD38" i="4"/>
  <c r="AE38" i="4"/>
  <c r="AF38" i="4"/>
  <c r="AD39" i="4"/>
  <c r="AE39" i="4"/>
  <c r="AF39" i="4"/>
  <c r="AD40" i="4"/>
  <c r="AE40" i="4"/>
  <c r="AF40" i="4"/>
  <c r="AD41" i="4"/>
  <c r="AE41" i="4"/>
  <c r="AF41" i="4"/>
  <c r="AD42" i="4"/>
  <c r="AE42" i="4"/>
  <c r="AF42" i="4"/>
  <c r="AD43" i="4"/>
  <c r="AE43" i="4"/>
  <c r="AF43" i="4"/>
  <c r="AD44" i="4"/>
  <c r="AE44" i="4"/>
  <c r="AF44" i="4"/>
  <c r="AD45" i="4"/>
  <c r="AE45" i="4"/>
  <c r="AF45" i="4"/>
  <c r="AD46" i="4"/>
  <c r="AE46" i="4"/>
  <c r="AF46" i="4"/>
  <c r="AD47" i="4"/>
  <c r="AE47" i="4"/>
  <c r="AF47" i="4"/>
  <c r="AD48" i="4"/>
  <c r="AE48" i="4"/>
  <c r="AF48" i="4"/>
  <c r="AD49" i="4"/>
  <c r="AE49" i="4"/>
  <c r="AF49" i="4"/>
  <c r="AD50" i="4"/>
  <c r="AE50" i="4"/>
  <c r="AF50" i="4"/>
  <c r="AD51" i="4"/>
  <c r="AE51" i="4"/>
  <c r="AF51" i="4"/>
  <c r="AD52" i="4"/>
  <c r="AE52" i="4"/>
  <c r="AF52" i="4"/>
  <c r="AD53" i="4"/>
  <c r="AE53" i="4"/>
  <c r="AF53" i="4"/>
  <c r="AD54" i="4"/>
  <c r="AE54" i="4"/>
  <c r="AF54" i="4"/>
  <c r="AD55" i="4"/>
  <c r="AE55" i="4"/>
  <c r="AF55" i="4"/>
  <c r="AD56" i="4"/>
  <c r="AE56" i="4"/>
  <c r="AF56" i="4"/>
  <c r="AD57" i="4"/>
  <c r="AE57" i="4"/>
  <c r="AF57" i="4"/>
  <c r="AD58" i="4"/>
  <c r="AE58" i="4"/>
  <c r="AF58" i="4"/>
  <c r="AD59" i="4"/>
  <c r="AE59" i="4"/>
  <c r="AF59" i="4"/>
  <c r="AD60" i="4"/>
  <c r="AE60" i="4"/>
  <c r="AF60" i="4"/>
  <c r="AD61" i="4"/>
  <c r="AE61" i="4"/>
  <c r="AF61" i="4"/>
  <c r="AD62" i="4"/>
  <c r="AE62" i="4"/>
  <c r="AF62" i="4"/>
  <c r="AD63" i="4"/>
  <c r="AE63" i="4"/>
  <c r="AF63" i="4"/>
  <c r="AD64" i="4"/>
  <c r="AE64" i="4"/>
  <c r="AF64" i="4"/>
  <c r="AD65" i="4"/>
  <c r="AE65" i="4"/>
  <c r="AF65" i="4"/>
  <c r="AD66" i="4"/>
  <c r="AE66" i="4"/>
  <c r="AF66" i="4"/>
  <c r="AD67" i="4"/>
  <c r="AE67" i="4"/>
  <c r="AF67" i="4"/>
  <c r="AD68" i="4"/>
  <c r="AE68" i="4"/>
  <c r="AF68" i="4"/>
  <c r="AD69" i="4"/>
  <c r="AE69" i="4"/>
  <c r="AF69" i="4"/>
  <c r="AD70" i="4"/>
  <c r="AE70" i="4"/>
  <c r="AF70" i="4"/>
  <c r="AD71" i="4"/>
  <c r="AE71" i="4"/>
  <c r="AF71" i="4"/>
  <c r="AD72" i="4"/>
  <c r="AE72" i="4"/>
  <c r="AF72" i="4"/>
  <c r="AD73" i="4"/>
  <c r="AE73" i="4"/>
  <c r="AF73" i="4"/>
  <c r="AD74" i="4"/>
  <c r="AE74" i="4"/>
  <c r="AF74" i="4"/>
  <c r="AD75" i="4"/>
  <c r="AE75" i="4"/>
  <c r="AF75" i="4"/>
  <c r="AD76" i="4"/>
  <c r="AE76" i="4"/>
  <c r="AF76" i="4"/>
  <c r="AD77" i="4"/>
  <c r="AE77" i="4"/>
  <c r="AF77" i="4"/>
  <c r="AD78" i="4"/>
  <c r="AE78" i="4"/>
  <c r="AF78" i="4"/>
  <c r="AD79" i="4"/>
  <c r="AE79" i="4"/>
  <c r="AF79" i="4"/>
  <c r="AD80" i="4"/>
  <c r="AE80" i="4"/>
  <c r="AF80" i="4"/>
  <c r="AD81" i="4"/>
  <c r="AE81" i="4"/>
  <c r="AF81" i="4"/>
  <c r="AD82" i="4"/>
  <c r="AE82" i="4"/>
  <c r="AF82" i="4"/>
  <c r="AD83" i="4"/>
  <c r="AE83" i="4"/>
  <c r="AF83" i="4"/>
  <c r="AD84" i="4"/>
  <c r="AE84" i="4"/>
  <c r="AF84" i="4"/>
  <c r="AD85" i="4"/>
  <c r="AE85" i="4"/>
  <c r="AF85" i="4"/>
  <c r="AD86" i="4"/>
  <c r="AE86" i="4"/>
  <c r="AF86" i="4"/>
  <c r="AD87" i="4"/>
  <c r="AE87" i="4"/>
  <c r="AF87" i="4"/>
  <c r="AD88" i="4"/>
  <c r="AE88" i="4"/>
  <c r="AF88" i="4"/>
  <c r="AD89" i="4"/>
  <c r="AE89" i="4"/>
  <c r="AF89" i="4"/>
  <c r="AD90" i="4"/>
  <c r="AE90" i="4"/>
  <c r="AF90" i="4"/>
  <c r="AD91" i="4"/>
  <c r="AE91" i="4"/>
  <c r="AF91" i="4"/>
  <c r="AD92" i="4"/>
  <c r="AE92" i="4"/>
  <c r="AF92" i="4"/>
  <c r="AD93" i="4"/>
  <c r="AE93" i="4"/>
  <c r="AF93" i="4"/>
  <c r="AD94" i="4"/>
  <c r="AE94" i="4"/>
  <c r="AF94" i="4"/>
  <c r="AD95" i="4"/>
  <c r="AE95" i="4"/>
  <c r="AF95" i="4"/>
  <c r="AD96" i="4"/>
  <c r="AE96" i="4"/>
  <c r="AF96" i="4"/>
  <c r="AD97" i="4"/>
  <c r="AE97" i="4"/>
  <c r="AF97" i="4"/>
  <c r="AD98" i="4"/>
  <c r="AE98" i="4"/>
  <c r="AF98" i="4"/>
  <c r="AD99" i="4"/>
  <c r="AE99" i="4"/>
  <c r="AF99" i="4"/>
  <c r="AD100" i="4"/>
  <c r="AE100" i="4"/>
  <c r="AF100" i="4"/>
  <c r="AD101" i="4"/>
  <c r="AE101" i="4"/>
  <c r="AF101" i="4"/>
  <c r="AD102" i="4"/>
  <c r="AE102" i="4"/>
  <c r="AF102" i="4"/>
  <c r="AD103" i="4"/>
  <c r="AE103" i="4"/>
  <c r="AF103" i="4"/>
  <c r="AD104" i="4"/>
  <c r="AE104" i="4"/>
  <c r="AF104" i="4"/>
  <c r="AD105" i="4"/>
  <c r="AE105" i="4"/>
  <c r="AF105" i="4"/>
  <c r="AD106" i="4"/>
  <c r="AE106" i="4"/>
  <c r="AF106" i="4"/>
  <c r="AD107" i="4"/>
  <c r="AE107" i="4"/>
  <c r="AF107" i="4"/>
  <c r="AD108" i="4"/>
  <c r="AE108" i="4"/>
  <c r="AF108" i="4"/>
  <c r="AD109" i="4"/>
  <c r="AE109" i="4"/>
  <c r="AF109" i="4"/>
  <c r="AD110" i="4"/>
  <c r="AE110" i="4"/>
  <c r="AF110" i="4"/>
  <c r="AD111" i="4"/>
  <c r="AE111" i="4"/>
  <c r="AF111" i="4"/>
  <c r="AD112" i="4"/>
  <c r="AE112" i="4"/>
  <c r="AF112" i="4"/>
  <c r="AD113" i="4"/>
  <c r="AE113" i="4"/>
  <c r="AF113" i="4"/>
  <c r="AD114" i="4"/>
  <c r="AE114" i="4"/>
  <c r="AF114" i="4"/>
  <c r="AD115" i="4"/>
  <c r="AE115" i="4"/>
  <c r="AF115" i="4"/>
  <c r="AD116" i="4"/>
  <c r="AE116" i="4"/>
  <c r="AF116" i="4"/>
  <c r="AD117" i="4"/>
  <c r="AE117" i="4"/>
  <c r="AF117" i="4"/>
  <c r="AD118" i="4"/>
  <c r="AE118" i="4"/>
  <c r="AF118" i="4"/>
  <c r="AD119" i="4"/>
  <c r="AE119" i="4"/>
  <c r="AF119" i="4"/>
  <c r="AD120" i="4"/>
  <c r="AE120" i="4"/>
  <c r="AF120" i="4"/>
  <c r="AD121" i="4"/>
  <c r="AE121" i="4"/>
  <c r="AF121" i="4"/>
  <c r="AD122" i="4"/>
  <c r="AE122" i="4"/>
  <c r="AF122" i="4"/>
  <c r="AD123" i="4"/>
  <c r="AE123" i="4"/>
  <c r="AF123" i="4"/>
  <c r="AD124" i="4"/>
  <c r="AE124" i="4"/>
  <c r="AF124" i="4"/>
  <c r="AD125" i="4"/>
  <c r="AE125" i="4"/>
  <c r="AF125" i="4"/>
  <c r="AD126" i="4"/>
  <c r="AE126" i="4"/>
  <c r="AF126" i="4"/>
  <c r="AD127" i="4"/>
  <c r="AE127" i="4"/>
  <c r="AF127" i="4"/>
  <c r="AD128" i="4"/>
  <c r="AE128" i="4"/>
  <c r="AF128" i="4"/>
  <c r="AD129" i="4"/>
  <c r="AE129" i="4"/>
  <c r="AF129" i="4"/>
  <c r="AD130" i="4"/>
  <c r="AE130" i="4"/>
  <c r="AF130" i="4"/>
  <c r="AD131" i="4"/>
  <c r="AE131" i="4"/>
  <c r="AF131" i="4"/>
  <c r="AD132" i="4"/>
  <c r="AE132" i="4"/>
  <c r="AF132" i="4"/>
  <c r="AD133" i="4"/>
  <c r="AE133" i="4"/>
  <c r="AF133" i="4"/>
  <c r="AD134" i="4"/>
  <c r="AE134" i="4"/>
  <c r="AF134" i="4"/>
  <c r="AD135" i="4"/>
  <c r="AE135" i="4"/>
  <c r="AF135" i="4"/>
  <c r="AD136" i="4"/>
  <c r="AE136" i="4"/>
  <c r="AF136" i="4"/>
  <c r="AD137" i="4"/>
  <c r="AE137" i="4"/>
  <c r="AF137" i="4"/>
  <c r="AD138" i="4"/>
  <c r="AE138" i="4"/>
  <c r="AF138" i="4"/>
  <c r="AD139" i="4"/>
  <c r="AE139" i="4"/>
  <c r="AF139" i="4"/>
  <c r="AD140" i="4"/>
  <c r="AE140" i="4"/>
  <c r="AF140" i="4"/>
  <c r="AD141" i="4"/>
  <c r="AE141" i="4"/>
  <c r="AF141" i="4"/>
  <c r="AD142" i="4"/>
  <c r="AE142" i="4"/>
  <c r="AF142" i="4"/>
  <c r="AD143" i="4"/>
  <c r="AE143" i="4"/>
  <c r="AF143" i="4"/>
  <c r="AD144" i="4"/>
  <c r="AE144" i="4"/>
  <c r="AF144" i="4"/>
  <c r="AD145" i="4"/>
  <c r="AE145" i="4"/>
  <c r="AF145" i="4"/>
  <c r="AD146" i="4"/>
  <c r="AE146" i="4"/>
  <c r="AF146" i="4"/>
  <c r="AD147" i="4"/>
  <c r="AE147" i="4"/>
  <c r="AF147" i="4"/>
  <c r="AD148" i="4"/>
  <c r="AE148" i="4"/>
  <c r="AF148" i="4"/>
  <c r="AD149" i="4"/>
  <c r="AE149" i="4"/>
  <c r="AF149" i="4"/>
  <c r="AD150" i="4"/>
  <c r="AE150" i="4"/>
  <c r="AF150" i="4"/>
  <c r="AD151" i="4"/>
  <c r="AE151" i="4"/>
  <c r="AF151" i="4"/>
  <c r="AD152" i="4"/>
  <c r="AE152" i="4"/>
  <c r="AF152" i="4"/>
  <c r="AD153" i="4"/>
  <c r="AE153" i="4"/>
  <c r="AF153" i="4"/>
  <c r="AD154" i="4"/>
  <c r="AE154" i="4"/>
  <c r="AF154" i="4"/>
  <c r="AD155" i="4"/>
  <c r="AE155" i="4"/>
  <c r="AF155" i="4"/>
  <c r="AD156" i="4"/>
  <c r="AE156" i="4"/>
  <c r="AF156" i="4"/>
  <c r="AD157" i="4"/>
  <c r="AE157" i="4"/>
  <c r="AF157" i="4"/>
  <c r="AD158" i="4"/>
  <c r="AE158" i="4"/>
  <c r="AF158" i="4"/>
  <c r="AD159" i="4"/>
  <c r="AE159" i="4"/>
  <c r="AF159" i="4"/>
  <c r="AD160" i="4"/>
  <c r="AE160" i="4"/>
  <c r="AF160" i="4"/>
  <c r="AD161" i="4"/>
  <c r="AE161" i="4"/>
  <c r="AF161" i="4"/>
  <c r="AD162" i="4"/>
  <c r="AE162" i="4"/>
  <c r="AF162" i="4"/>
  <c r="AD163" i="4"/>
  <c r="AE163" i="4"/>
  <c r="AF163" i="4"/>
  <c r="AD164" i="4"/>
  <c r="AE164" i="4"/>
  <c r="AF164" i="4"/>
  <c r="AD165" i="4"/>
  <c r="AE165" i="4"/>
  <c r="AF165" i="4"/>
  <c r="AD166" i="4"/>
  <c r="AE166" i="4"/>
  <c r="AF166" i="4"/>
  <c r="AD167" i="4"/>
  <c r="AE167" i="4"/>
  <c r="AF167" i="4"/>
  <c r="AD168" i="4"/>
  <c r="AE168" i="4"/>
  <c r="AF168" i="4"/>
  <c r="AD169" i="4"/>
  <c r="AE169" i="4"/>
  <c r="AF169" i="4"/>
  <c r="AD170" i="4"/>
  <c r="AE170" i="4"/>
  <c r="AF170" i="4"/>
  <c r="AD171" i="4"/>
  <c r="AE171" i="4"/>
  <c r="AF171" i="4"/>
  <c r="AD172" i="4"/>
  <c r="AE172" i="4"/>
  <c r="AF172" i="4"/>
  <c r="AD173" i="4"/>
  <c r="AE173" i="4"/>
  <c r="AF173" i="4"/>
  <c r="AD174" i="4"/>
  <c r="AE174" i="4"/>
  <c r="AF174" i="4"/>
  <c r="AD175" i="4"/>
  <c r="AE175" i="4"/>
  <c r="AF175" i="4"/>
  <c r="AD176" i="4"/>
  <c r="AE176" i="4"/>
  <c r="AF176" i="4"/>
  <c r="AD177" i="4"/>
  <c r="AE177" i="4"/>
  <c r="AF177" i="4"/>
  <c r="AD178" i="4"/>
  <c r="AE178" i="4"/>
  <c r="AF178" i="4"/>
  <c r="AD179" i="4"/>
  <c r="AE179" i="4"/>
  <c r="AF179" i="4"/>
  <c r="AD180" i="4"/>
  <c r="AE180" i="4"/>
  <c r="AF180" i="4"/>
  <c r="AD181" i="4"/>
  <c r="AE181" i="4"/>
  <c r="AF181" i="4"/>
  <c r="AD182" i="4"/>
  <c r="AE182" i="4"/>
  <c r="AF182" i="4"/>
  <c r="AD183" i="4"/>
  <c r="AE183" i="4"/>
  <c r="AF183" i="4"/>
  <c r="AD184" i="4"/>
  <c r="AE184" i="4"/>
  <c r="AF184" i="4"/>
  <c r="AD185" i="4"/>
  <c r="AE185" i="4"/>
  <c r="AF185" i="4"/>
  <c r="AD186" i="4"/>
  <c r="AE186" i="4"/>
  <c r="AF186" i="4"/>
  <c r="AD187" i="4"/>
  <c r="AE187" i="4"/>
  <c r="AF187" i="4"/>
  <c r="AD188" i="4"/>
  <c r="AE188" i="4"/>
  <c r="AF188" i="4"/>
  <c r="AD189" i="4"/>
  <c r="AE189" i="4"/>
  <c r="AF189" i="4"/>
  <c r="AD190" i="4"/>
  <c r="AE190" i="4"/>
  <c r="AF190" i="4"/>
  <c r="AD191" i="4"/>
  <c r="AE191" i="4"/>
  <c r="AF191" i="4"/>
  <c r="AD192" i="4"/>
  <c r="AE192" i="4"/>
  <c r="AF192" i="4"/>
  <c r="AD193" i="4"/>
  <c r="AE193" i="4"/>
  <c r="AF193" i="4"/>
  <c r="AD194" i="4"/>
  <c r="AE194" i="4"/>
  <c r="AF194" i="4"/>
  <c r="AD195" i="4"/>
  <c r="AE195" i="4"/>
  <c r="AF195" i="4"/>
  <c r="AD196" i="4"/>
  <c r="AE196" i="4"/>
  <c r="AF196" i="4"/>
  <c r="AD197" i="4"/>
  <c r="AE197" i="4"/>
  <c r="AF197" i="4"/>
  <c r="AD198" i="4"/>
  <c r="AE198" i="4"/>
  <c r="AF198" i="4"/>
  <c r="AD199" i="4"/>
  <c r="AE199" i="4"/>
  <c r="AF199" i="4"/>
  <c r="AD200" i="4"/>
  <c r="AE200" i="4"/>
  <c r="AF200" i="4"/>
  <c r="AD201" i="4"/>
  <c r="AE201" i="4"/>
  <c r="AF201" i="4"/>
  <c r="AD202" i="4"/>
  <c r="AE202" i="4"/>
  <c r="AF202" i="4"/>
  <c r="AD203" i="4"/>
  <c r="AE203" i="4"/>
  <c r="AF203" i="4"/>
  <c r="AD204" i="4"/>
  <c r="AE204" i="4"/>
  <c r="AF204" i="4"/>
  <c r="AD205" i="4"/>
  <c r="AE205" i="4"/>
  <c r="AF205" i="4"/>
  <c r="AD206" i="4"/>
  <c r="AE206" i="4"/>
  <c r="AF206" i="4"/>
  <c r="AD207" i="4"/>
  <c r="AE207" i="4"/>
  <c r="AF207" i="4"/>
  <c r="AD208" i="4"/>
  <c r="AE208" i="4"/>
  <c r="AF208" i="4"/>
  <c r="AD209" i="4"/>
  <c r="AE209" i="4"/>
  <c r="AF209" i="4"/>
  <c r="AD210" i="4"/>
  <c r="AE210" i="4"/>
  <c r="AF210" i="4"/>
  <c r="AD211" i="4"/>
  <c r="AE211" i="4"/>
  <c r="AF211" i="4"/>
  <c r="AD212" i="4"/>
  <c r="AE212" i="4"/>
  <c r="AF212" i="4"/>
  <c r="AD213" i="4"/>
  <c r="AE213" i="4"/>
  <c r="AF213" i="4"/>
  <c r="AD214" i="4"/>
  <c r="AE214" i="4"/>
  <c r="AF214" i="4"/>
  <c r="AD215" i="4"/>
  <c r="AE215" i="4"/>
  <c r="AF215" i="4"/>
  <c r="AD216" i="4"/>
  <c r="AE216" i="4"/>
  <c r="AF216" i="4"/>
  <c r="AD217" i="4"/>
  <c r="AE217" i="4"/>
  <c r="AF217" i="4"/>
  <c r="AD218" i="4"/>
  <c r="AE218" i="4"/>
  <c r="AF218" i="4"/>
  <c r="AD219" i="4"/>
  <c r="AE219" i="4"/>
  <c r="AF219" i="4"/>
  <c r="AD220" i="4"/>
  <c r="AE220" i="4"/>
  <c r="AF220" i="4"/>
  <c r="AD221" i="4"/>
  <c r="AE221" i="4"/>
  <c r="AF221" i="4"/>
  <c r="AD222" i="4"/>
  <c r="AE222" i="4"/>
  <c r="AF222" i="4"/>
  <c r="AD223" i="4"/>
  <c r="AE223" i="4"/>
  <c r="AF223" i="4"/>
  <c r="AD224" i="4"/>
  <c r="AE224" i="4"/>
  <c r="AF224" i="4"/>
  <c r="AD225" i="4"/>
  <c r="AE225" i="4"/>
  <c r="AF225" i="4"/>
  <c r="AD226" i="4"/>
  <c r="AE226" i="4"/>
  <c r="AF226" i="4"/>
  <c r="AD227" i="4"/>
  <c r="AE227" i="4"/>
  <c r="AF227" i="4"/>
  <c r="AD228" i="4"/>
  <c r="AE228" i="4"/>
  <c r="AF228" i="4"/>
  <c r="AD229" i="4"/>
  <c r="AE229" i="4"/>
  <c r="AF229" i="4"/>
  <c r="AD230" i="4"/>
  <c r="AE230" i="4"/>
  <c r="AF230" i="4"/>
  <c r="AD231" i="4"/>
  <c r="AE231" i="4"/>
  <c r="AF231" i="4"/>
  <c r="AD232" i="4"/>
  <c r="AE232" i="4"/>
  <c r="AF232" i="4"/>
  <c r="AD233" i="4"/>
  <c r="AE233" i="4"/>
  <c r="AF233" i="4"/>
  <c r="AD234" i="4"/>
  <c r="AE234" i="4"/>
  <c r="AF234" i="4"/>
  <c r="AD235" i="4"/>
  <c r="AE235" i="4"/>
  <c r="AF235" i="4"/>
  <c r="AD236" i="4"/>
  <c r="AE236" i="4"/>
  <c r="AF236" i="4"/>
  <c r="AD237" i="4"/>
  <c r="AE237" i="4"/>
  <c r="AF237" i="4"/>
  <c r="AD238" i="4"/>
  <c r="AE238" i="4"/>
  <c r="AF238" i="4"/>
  <c r="AD239" i="4"/>
  <c r="AE239" i="4"/>
  <c r="AF239" i="4"/>
  <c r="AD240" i="4"/>
  <c r="AE240" i="4"/>
  <c r="AF240" i="4"/>
  <c r="AD241" i="4"/>
  <c r="AE241" i="4"/>
  <c r="AF241" i="4"/>
  <c r="AD242" i="4"/>
  <c r="AE242" i="4"/>
  <c r="AF242" i="4"/>
  <c r="AD243" i="4"/>
  <c r="AE243" i="4"/>
  <c r="AF243" i="4"/>
  <c r="AD244" i="4"/>
  <c r="AE244" i="4"/>
  <c r="AF244" i="4"/>
  <c r="AD245" i="4"/>
  <c r="AE245" i="4"/>
  <c r="AF245" i="4"/>
  <c r="AD246" i="4"/>
  <c r="AE246" i="4"/>
  <c r="AF246" i="4"/>
  <c r="AD247" i="4"/>
  <c r="AE247" i="4"/>
  <c r="AF247" i="4"/>
  <c r="AD248" i="4"/>
  <c r="AE248" i="4"/>
  <c r="AF248" i="4"/>
  <c r="AD249" i="4"/>
  <c r="AE249" i="4"/>
  <c r="AF249" i="4"/>
  <c r="AD250" i="4"/>
  <c r="AE250" i="4"/>
  <c r="AF250" i="4"/>
  <c r="AD251" i="4"/>
  <c r="AE251" i="4"/>
  <c r="AF251" i="4"/>
  <c r="AD252" i="4"/>
  <c r="AE252" i="4"/>
  <c r="AF252" i="4"/>
  <c r="AD253" i="4"/>
  <c r="AE253" i="4"/>
  <c r="AF253" i="4"/>
  <c r="AD254" i="4"/>
  <c r="AE254" i="4"/>
  <c r="AF254" i="4"/>
  <c r="AD255" i="4"/>
  <c r="AE255" i="4"/>
  <c r="AF255" i="4"/>
  <c r="AD256" i="4"/>
  <c r="AE256" i="4"/>
  <c r="AF256" i="4"/>
  <c r="AD257" i="4"/>
  <c r="AE257" i="4"/>
  <c r="AF257" i="4"/>
  <c r="AD258" i="4"/>
  <c r="AE258" i="4"/>
  <c r="AF258" i="4"/>
  <c r="AD259" i="4"/>
  <c r="AE259" i="4"/>
  <c r="AF259" i="4"/>
  <c r="AD260" i="4"/>
  <c r="AE260" i="4"/>
  <c r="AF260" i="4"/>
  <c r="AD261" i="4"/>
  <c r="AE261" i="4"/>
  <c r="AF261" i="4"/>
  <c r="AD262" i="4"/>
  <c r="AE262" i="4"/>
  <c r="AF262" i="4"/>
  <c r="AD263" i="4"/>
  <c r="AE263" i="4"/>
  <c r="AF263" i="4"/>
  <c r="AD264" i="4"/>
  <c r="AE264" i="4"/>
  <c r="AF264" i="4"/>
  <c r="AD265" i="4"/>
  <c r="AE265" i="4"/>
  <c r="AF265" i="4"/>
  <c r="AD266" i="4"/>
  <c r="AE266" i="4"/>
  <c r="AF266" i="4"/>
  <c r="AD267" i="4"/>
  <c r="AE267" i="4"/>
  <c r="AF267" i="4"/>
  <c r="AE19" i="4"/>
  <c r="AF19" i="4"/>
  <c r="AD19" i="4"/>
  <c r="AF18" i="4"/>
  <c r="AE18" i="4"/>
  <c r="E10" i="25" s="1"/>
  <c r="G11" i="17" l="1"/>
  <c r="B13" i="17"/>
  <c r="B14" i="17"/>
  <c r="B12" i="17"/>
  <c r="B15" i="17"/>
  <c r="K5" i="25"/>
  <c r="L5" i="25" s="1"/>
  <c r="C911" i="24" s="1"/>
  <c r="F6" i="25"/>
  <c r="A21" i="4" l="1"/>
  <c r="A22" i="4"/>
  <c r="A23" i="4"/>
  <c r="A24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I6" i="15" l="1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5" i="15"/>
  <c r="K6" i="15" l="1"/>
  <c r="K7" i="15"/>
  <c r="K8" i="15"/>
  <c r="K9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5" i="15"/>
  <c r="E11" i="13" l="1"/>
  <c r="F11" i="13" s="1"/>
  <c r="I11" i="13" l="1"/>
  <c r="G11" i="13"/>
  <c r="H11" i="13"/>
  <c r="B1" i="23"/>
  <c r="A5" i="23" s="1"/>
  <c r="E8" i="13" s="1"/>
  <c r="H8" i="13" l="1"/>
  <c r="A6" i="23"/>
  <c r="E9" i="13" s="1"/>
  <c r="A7" i="23"/>
  <c r="E10" i="13" s="1"/>
  <c r="A8" i="23"/>
  <c r="A4" i="23"/>
  <c r="E7" i="13" s="1"/>
  <c r="J11" i="17"/>
  <c r="H7" i="13" l="1"/>
  <c r="H10" i="13"/>
  <c r="H9" i="13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18" i="4"/>
  <c r="H13" i="13" l="1"/>
  <c r="J7" i="15"/>
  <c r="J8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5" i="15"/>
  <c r="L6" i="15"/>
  <c r="L9" i="15"/>
  <c r="L10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5" i="15"/>
  <c r="H7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A13" i="15" l="1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T19" i="4"/>
  <c r="T20" i="4"/>
  <c r="T21" i="4"/>
  <c r="T22" i="4"/>
  <c r="T23" i="4"/>
  <c r="T24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18" i="4"/>
  <c r="R19" i="4"/>
  <c r="R20" i="4"/>
  <c r="R21" i="4"/>
  <c r="R22" i="4"/>
  <c r="R23" i="4"/>
  <c r="R26" i="4"/>
  <c r="R27" i="4"/>
  <c r="R28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18" i="4"/>
  <c r="Q20" i="4"/>
  <c r="Q21" i="4"/>
  <c r="Q22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18" i="4"/>
  <c r="V19" i="4"/>
  <c r="V20" i="4"/>
  <c r="V21" i="4"/>
  <c r="V22" i="4"/>
  <c r="V23" i="4"/>
  <c r="V24" i="4"/>
  <c r="V25" i="4"/>
  <c r="U19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18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18" i="4"/>
  <c r="D25" i="4"/>
  <c r="N6" i="15"/>
  <c r="N7" i="15"/>
  <c r="N8" i="15"/>
  <c r="N9" i="15"/>
  <c r="N10" i="15"/>
  <c r="K10" i="15" s="1"/>
  <c r="A10" i="15" s="1"/>
  <c r="N11" i="15"/>
  <c r="L11" i="15" s="1"/>
  <c r="A11" i="15" s="1"/>
  <c r="N12" i="15"/>
  <c r="L12" i="15" s="1"/>
  <c r="A12" i="15" s="1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5" i="15"/>
  <c r="G5" i="15" s="1"/>
  <c r="H9" i="15" l="1"/>
  <c r="J9" i="15"/>
  <c r="H8" i="15"/>
  <c r="L8" i="15"/>
  <c r="L7" i="15"/>
  <c r="I7" i="15"/>
  <c r="J6" i="15"/>
  <c r="H6" i="15"/>
  <c r="A5" i="15"/>
  <c r="L5" i="23"/>
  <c r="L6" i="23"/>
  <c r="L7" i="23"/>
  <c r="L8" i="23"/>
  <c r="L4" i="23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2" i="7"/>
  <c r="X19" i="4"/>
  <c r="X20" i="4"/>
  <c r="X21" i="4"/>
  <c r="U21" i="4" s="1"/>
  <c r="X22" i="4"/>
  <c r="U22" i="4" s="1"/>
  <c r="X23" i="4"/>
  <c r="Q23" i="4" s="1"/>
  <c r="X24" i="4"/>
  <c r="R24" i="4" s="1"/>
  <c r="X25" i="4"/>
  <c r="X26" i="4"/>
  <c r="V26" i="4" s="1"/>
  <c r="X27" i="4"/>
  <c r="X28" i="4"/>
  <c r="X29" i="4"/>
  <c r="R29" i="4" s="1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18" i="4"/>
  <c r="Q18" i="4" s="1"/>
  <c r="A18" i="4" s="1"/>
  <c r="T25" i="4" l="1"/>
  <c r="R25" i="4"/>
  <c r="S19" i="4"/>
  <c r="Q19" i="4"/>
  <c r="A19" i="4" s="1"/>
  <c r="S20" i="4"/>
  <c r="U20" i="4"/>
  <c r="A6" i="15"/>
  <c r="A9" i="15"/>
  <c r="A8" i="15"/>
  <c r="A7" i="15"/>
  <c r="C4" i="24" l="1"/>
  <c r="A20" i="4"/>
  <c r="A25" i="4"/>
  <c r="C12" i="24"/>
  <c r="C20" i="24"/>
  <c r="C28" i="24"/>
  <c r="C36" i="24"/>
  <c r="C44" i="24"/>
  <c r="C52" i="24"/>
  <c r="C60" i="24"/>
  <c r="C68" i="24"/>
  <c r="C76" i="24"/>
  <c r="C84" i="24"/>
  <c r="C92" i="24"/>
  <c r="C7" i="24"/>
  <c r="C15" i="24"/>
  <c r="C23" i="24"/>
  <c r="C31" i="24"/>
  <c r="C39" i="24"/>
  <c r="C47" i="24"/>
  <c r="C55" i="24"/>
  <c r="C63" i="24"/>
  <c r="C71" i="24"/>
  <c r="C79" i="24"/>
  <c r="C87" i="24"/>
  <c r="C95" i="24"/>
  <c r="C103" i="24"/>
  <c r="C111" i="24"/>
  <c r="C119" i="24"/>
  <c r="C127" i="24"/>
  <c r="C135" i="24"/>
  <c r="C143" i="24"/>
  <c r="C151" i="24"/>
  <c r="C159" i="24"/>
  <c r="C167" i="24"/>
  <c r="C175" i="24"/>
  <c r="C183" i="24"/>
  <c r="C6" i="24"/>
  <c r="C17" i="24"/>
  <c r="C27" i="24"/>
  <c r="C38" i="24"/>
  <c r="C49" i="24"/>
  <c r="C59" i="24"/>
  <c r="C70" i="24"/>
  <c r="C81" i="24"/>
  <c r="C91" i="24"/>
  <c r="C101" i="24"/>
  <c r="C110" i="24"/>
  <c r="C120" i="24"/>
  <c r="C129" i="24"/>
  <c r="C138" i="24"/>
  <c r="C147" i="24"/>
  <c r="C156" i="24"/>
  <c r="C165" i="24"/>
  <c r="C174" i="24"/>
  <c r="C184" i="24"/>
  <c r="C192" i="24"/>
  <c r="C200" i="24"/>
  <c r="C208" i="24"/>
  <c r="C216" i="24"/>
  <c r="C224" i="24"/>
  <c r="C232" i="24"/>
  <c r="C240" i="24"/>
  <c r="C248" i="24"/>
  <c r="C256" i="24"/>
  <c r="C264" i="24"/>
  <c r="C272" i="24"/>
  <c r="C280" i="24"/>
  <c r="C288" i="24"/>
  <c r="C296" i="24"/>
  <c r="C304" i="24"/>
  <c r="C312" i="24"/>
  <c r="C320" i="24"/>
  <c r="C328" i="24"/>
  <c r="C336" i="24"/>
  <c r="C344" i="24"/>
  <c r="C352" i="24"/>
  <c r="C8" i="24"/>
  <c r="C18" i="24"/>
  <c r="C29" i="24"/>
  <c r="C40" i="24"/>
  <c r="C50" i="24"/>
  <c r="C61" i="24"/>
  <c r="C72" i="24"/>
  <c r="C82" i="24"/>
  <c r="C93" i="24"/>
  <c r="C102" i="24"/>
  <c r="C112" i="24"/>
  <c r="C121" i="24"/>
  <c r="C130" i="24"/>
  <c r="C139" i="24"/>
  <c r="C148" i="24"/>
  <c r="C157" i="24"/>
  <c r="C166" i="24"/>
  <c r="C176" i="24"/>
  <c r="C185" i="24"/>
  <c r="C193" i="24"/>
  <c r="C201" i="24"/>
  <c r="C209" i="24"/>
  <c r="C217" i="24"/>
  <c r="C225" i="24"/>
  <c r="C233" i="24"/>
  <c r="C241" i="24"/>
  <c r="C249" i="24"/>
  <c r="C257" i="24"/>
  <c r="C265" i="24"/>
  <c r="C273" i="24"/>
  <c r="C281" i="24"/>
  <c r="C9" i="24"/>
  <c r="C19" i="24"/>
  <c r="C30" i="24"/>
  <c r="C41" i="24"/>
  <c r="C51" i="24"/>
  <c r="C62" i="24"/>
  <c r="C73" i="24"/>
  <c r="C83" i="24"/>
  <c r="C94" i="24"/>
  <c r="C104" i="24"/>
  <c r="C113" i="24"/>
  <c r="C122" i="24"/>
  <c r="C131" i="24"/>
  <c r="C140" i="24"/>
  <c r="C149" i="24"/>
  <c r="C158" i="24"/>
  <c r="C168" i="24"/>
  <c r="C177" i="24"/>
  <c r="C186" i="24"/>
  <c r="C194" i="24"/>
  <c r="C202" i="24"/>
  <c r="C210" i="24"/>
  <c r="C218" i="24"/>
  <c r="C226" i="24"/>
  <c r="C234" i="24"/>
  <c r="C242" i="24"/>
  <c r="C250" i="24"/>
  <c r="C258" i="24"/>
  <c r="C266" i="24"/>
  <c r="C274" i="24"/>
  <c r="C282" i="24"/>
  <c r="C290" i="24"/>
  <c r="C298" i="24"/>
  <c r="C306" i="24"/>
  <c r="C314" i="24"/>
  <c r="C322" i="24"/>
  <c r="C330" i="24"/>
  <c r="C338" i="24"/>
  <c r="C346" i="24"/>
  <c r="C10" i="24"/>
  <c r="C21" i="24"/>
  <c r="C32" i="24"/>
  <c r="C42" i="24"/>
  <c r="C53" i="24"/>
  <c r="C64" i="24"/>
  <c r="C74" i="24"/>
  <c r="C85" i="24"/>
  <c r="C96" i="24"/>
  <c r="C105" i="24"/>
  <c r="C114" i="24"/>
  <c r="C123" i="24"/>
  <c r="C132" i="24"/>
  <c r="C141" i="24"/>
  <c r="C150" i="24"/>
  <c r="C160" i="24"/>
  <c r="C13" i="24"/>
  <c r="C24" i="24"/>
  <c r="C34" i="24"/>
  <c r="C45" i="24"/>
  <c r="C56" i="24"/>
  <c r="C66" i="24"/>
  <c r="C77" i="24"/>
  <c r="C88" i="24"/>
  <c r="C98" i="24"/>
  <c r="C107" i="24"/>
  <c r="C116" i="24"/>
  <c r="C125" i="24"/>
  <c r="C134" i="24"/>
  <c r="C144" i="24"/>
  <c r="C153" i="24"/>
  <c r="C162" i="24"/>
  <c r="C171" i="24"/>
  <c r="C180" i="24"/>
  <c r="C189" i="24"/>
  <c r="C197" i="24"/>
  <c r="C205" i="24"/>
  <c r="C33" i="24"/>
  <c r="C58" i="24"/>
  <c r="C89" i="24"/>
  <c r="C115" i="24"/>
  <c r="C137" i="24"/>
  <c r="C163" i="24"/>
  <c r="C181" i="24"/>
  <c r="C198" i="24"/>
  <c r="C213" i="24"/>
  <c r="C227" i="24"/>
  <c r="C238" i="24"/>
  <c r="C252" i="24"/>
  <c r="C263" i="24"/>
  <c r="C277" i="24"/>
  <c r="C289" i="24"/>
  <c r="C300" i="24"/>
  <c r="C310" i="24"/>
  <c r="C321" i="24"/>
  <c r="C332" i="24"/>
  <c r="C342" i="24"/>
  <c r="C353" i="24"/>
  <c r="C361" i="24"/>
  <c r="C369" i="24"/>
  <c r="C377" i="24"/>
  <c r="C385" i="24"/>
  <c r="C393" i="24"/>
  <c r="C401" i="24"/>
  <c r="C409" i="24"/>
  <c r="C417" i="24"/>
  <c r="C425" i="24"/>
  <c r="C433" i="24"/>
  <c r="C441" i="24"/>
  <c r="C449" i="24"/>
  <c r="C5" i="24"/>
  <c r="C35" i="24"/>
  <c r="C65" i="24"/>
  <c r="C90" i="24"/>
  <c r="C117" i="24"/>
  <c r="C142" i="24"/>
  <c r="C164" i="24"/>
  <c r="C182" i="24"/>
  <c r="C199" i="24"/>
  <c r="C214" i="24"/>
  <c r="C228" i="24"/>
  <c r="C239" i="24"/>
  <c r="C253" i="24"/>
  <c r="C267" i="24"/>
  <c r="C278" i="24"/>
  <c r="C291" i="24"/>
  <c r="C301" i="24"/>
  <c r="C311" i="24"/>
  <c r="C323" i="24"/>
  <c r="C333" i="24"/>
  <c r="C343" i="24"/>
  <c r="C354" i="24"/>
  <c r="C362" i="24"/>
  <c r="C370" i="24"/>
  <c r="C378" i="24"/>
  <c r="C386" i="24"/>
  <c r="C394" i="24"/>
  <c r="C402" i="24"/>
  <c r="C410" i="24"/>
  <c r="C418" i="24"/>
  <c r="C426" i="24"/>
  <c r="C434" i="24"/>
  <c r="C442" i="24"/>
  <c r="C450" i="24"/>
  <c r="C11" i="24"/>
  <c r="C37" i="24"/>
  <c r="C67" i="24"/>
  <c r="C97" i="24"/>
  <c r="C118" i="24"/>
  <c r="C145" i="24"/>
  <c r="C169" i="24"/>
  <c r="C187" i="24"/>
  <c r="C203" i="24"/>
  <c r="C215" i="24"/>
  <c r="C229" i="24"/>
  <c r="C243" i="24"/>
  <c r="C254" i="24"/>
  <c r="C268" i="24"/>
  <c r="C279" i="24"/>
  <c r="C292" i="24"/>
  <c r="C302" i="24"/>
  <c r="C313" i="24"/>
  <c r="C324" i="24"/>
  <c r="C334" i="24"/>
  <c r="C345" i="24"/>
  <c r="C355" i="24"/>
  <c r="C363" i="24"/>
  <c r="C371" i="24"/>
  <c r="C379" i="24"/>
  <c r="C387" i="24"/>
  <c r="C395" i="24"/>
  <c r="C403" i="24"/>
  <c r="C411" i="24"/>
  <c r="C419" i="24"/>
  <c r="C427" i="24"/>
  <c r="C435" i="24"/>
  <c r="C443" i="24"/>
  <c r="C451" i="24"/>
  <c r="C22" i="24"/>
  <c r="C48" i="24"/>
  <c r="C78" i="24"/>
  <c r="C106" i="24"/>
  <c r="C128" i="24"/>
  <c r="C154" i="24"/>
  <c r="C173" i="24"/>
  <c r="C191" i="24"/>
  <c r="C207" i="24"/>
  <c r="C221" i="24"/>
  <c r="C235" i="24"/>
  <c r="C246" i="24"/>
  <c r="C260" i="24"/>
  <c r="C271" i="24"/>
  <c r="C285" i="24"/>
  <c r="C295" i="24"/>
  <c r="C307" i="24"/>
  <c r="C317" i="24"/>
  <c r="C327" i="24"/>
  <c r="C339" i="24"/>
  <c r="C349" i="24"/>
  <c r="C358" i="24"/>
  <c r="C366" i="24"/>
  <c r="C374" i="24"/>
  <c r="C382" i="24"/>
  <c r="C390" i="24"/>
  <c r="C398" i="24"/>
  <c r="C406" i="24"/>
  <c r="C414" i="24"/>
  <c r="C422" i="24"/>
  <c r="C430" i="24"/>
  <c r="C438" i="24"/>
  <c r="C446" i="24"/>
  <c r="C454" i="24"/>
  <c r="C25" i="24"/>
  <c r="C54" i="24"/>
  <c r="C80" i="24"/>
  <c r="C108" i="24"/>
  <c r="C133" i="24"/>
  <c r="C155" i="24"/>
  <c r="C178" i="24"/>
  <c r="C195" i="24"/>
  <c r="C211" i="24"/>
  <c r="C222" i="24"/>
  <c r="C236" i="24"/>
  <c r="C247" i="24"/>
  <c r="C261" i="24"/>
  <c r="C275" i="24"/>
  <c r="C286" i="24"/>
  <c r="C297" i="24"/>
  <c r="C308" i="24"/>
  <c r="C318" i="24"/>
  <c r="C329" i="24"/>
  <c r="C340" i="24"/>
  <c r="C350" i="24"/>
  <c r="C359" i="24"/>
  <c r="C367" i="24"/>
  <c r="C375" i="24"/>
  <c r="C383" i="24"/>
  <c r="C391" i="24"/>
  <c r="C399" i="24"/>
  <c r="C407" i="24"/>
  <c r="C415" i="24"/>
  <c r="C423" i="24"/>
  <c r="C431" i="24"/>
  <c r="C439" i="24"/>
  <c r="C447" i="24"/>
  <c r="C455" i="24"/>
  <c r="C26" i="24"/>
  <c r="C57" i="24"/>
  <c r="C86" i="24"/>
  <c r="C109" i="24"/>
  <c r="C136" i="24"/>
  <c r="C161" i="24"/>
  <c r="C179" i="24"/>
  <c r="C196" i="24"/>
  <c r="C212" i="24"/>
  <c r="C223" i="24"/>
  <c r="C237" i="24"/>
  <c r="C251" i="24"/>
  <c r="C262" i="24"/>
  <c r="C46" i="24"/>
  <c r="C152" i="24"/>
  <c r="C220" i="24"/>
  <c r="C270" i="24"/>
  <c r="C303" i="24"/>
  <c r="C331" i="24"/>
  <c r="C357" i="24"/>
  <c r="C380" i="24"/>
  <c r="C400" i="24"/>
  <c r="C421" i="24"/>
  <c r="C444" i="24"/>
  <c r="C69" i="24"/>
  <c r="C170" i="24"/>
  <c r="C230" i="24"/>
  <c r="C276" i="24"/>
  <c r="C305" i="24"/>
  <c r="C335" i="24"/>
  <c r="C360" i="24"/>
  <c r="C381" i="24"/>
  <c r="C404" i="24"/>
  <c r="C424" i="24"/>
  <c r="C445" i="24"/>
  <c r="C75" i="24"/>
  <c r="C172" i="24"/>
  <c r="C231" i="24"/>
  <c r="C283" i="24"/>
  <c r="C309" i="24"/>
  <c r="C337" i="24"/>
  <c r="C364" i="24"/>
  <c r="C384" i="24"/>
  <c r="C405" i="24"/>
  <c r="C428" i="24"/>
  <c r="C448" i="24"/>
  <c r="C99" i="24"/>
  <c r="C188" i="24"/>
  <c r="C244" i="24"/>
  <c r="C284" i="24"/>
  <c r="C315" i="24"/>
  <c r="C341" i="24"/>
  <c r="C365" i="24"/>
  <c r="C388" i="24"/>
  <c r="C408" i="24"/>
  <c r="C429" i="24"/>
  <c r="C452" i="24"/>
  <c r="C100" i="24"/>
  <c r="C190" i="24"/>
  <c r="C245" i="24"/>
  <c r="C287" i="24"/>
  <c r="C316" i="24"/>
  <c r="C347" i="24"/>
  <c r="C368" i="24"/>
  <c r="C389" i="24"/>
  <c r="C412" i="24"/>
  <c r="C432" i="24"/>
  <c r="C453" i="24"/>
  <c r="C14" i="24"/>
  <c r="C124" i="24"/>
  <c r="C204" i="24"/>
  <c r="C255" i="24"/>
  <c r="C293" i="24"/>
  <c r="C319" i="24"/>
  <c r="C348" i="24"/>
  <c r="C372" i="24"/>
  <c r="C392" i="24"/>
  <c r="C413" i="24"/>
  <c r="C436" i="24"/>
  <c r="C16" i="24"/>
  <c r="C126" i="24"/>
  <c r="C206" i="24"/>
  <c r="C259" i="24"/>
  <c r="C294" i="24"/>
  <c r="C325" i="24"/>
  <c r="C351" i="24"/>
  <c r="C373" i="24"/>
  <c r="C396" i="24"/>
  <c r="C416" i="24"/>
  <c r="C437" i="24"/>
  <c r="C43" i="24"/>
  <c r="C146" i="24"/>
  <c r="C219" i="24"/>
  <c r="C269" i="24"/>
  <c r="C299" i="24"/>
  <c r="C326" i="24"/>
  <c r="C356" i="24"/>
  <c r="C376" i="24"/>
  <c r="C397" i="24"/>
  <c r="C420" i="24"/>
  <c r="C440" i="24"/>
  <c r="C3" i="24"/>
  <c r="Q7" i="23"/>
  <c r="Q4" i="23"/>
  <c r="Q5" i="23"/>
  <c r="Q6" i="23"/>
  <c r="Q3" i="23"/>
  <c r="P6" i="23"/>
  <c r="P5" i="23"/>
  <c r="P4" i="23"/>
  <c r="P3" i="23"/>
  <c r="O5" i="23"/>
  <c r="O4" i="23"/>
  <c r="O3" i="23"/>
  <c r="N4" i="23"/>
  <c r="N3" i="23"/>
  <c r="M3" i="23"/>
  <c r="C100" i="15" l="1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J22" i="17" l="1"/>
  <c r="J21" i="17"/>
  <c r="J20" i="17"/>
  <c r="J19" i="17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8" i="4"/>
  <c r="F221" i="21" l="1"/>
  <c r="G221" i="21" s="1"/>
  <c r="F219" i="21"/>
  <c r="G219" i="21" s="1"/>
  <c r="F218" i="21"/>
  <c r="G218" i="21" s="1"/>
  <c r="F217" i="21"/>
  <c r="G217" i="21" s="1"/>
  <c r="F216" i="21"/>
  <c r="G216" i="21" s="1"/>
  <c r="F215" i="21"/>
  <c r="G215" i="21" s="1"/>
  <c r="F214" i="21"/>
  <c r="G214" i="21" s="1"/>
  <c r="F213" i="21"/>
  <c r="G213" i="21" s="1"/>
  <c r="F212" i="21"/>
  <c r="G212" i="21" s="1"/>
  <c r="F211" i="21"/>
  <c r="G211" i="21" s="1"/>
  <c r="F210" i="21"/>
  <c r="G210" i="21" s="1"/>
  <c r="F209" i="21"/>
  <c r="G209" i="21" s="1"/>
  <c r="F208" i="21"/>
  <c r="G208" i="21" s="1"/>
  <c r="F207" i="21"/>
  <c r="G207" i="21" s="1"/>
  <c r="F206" i="21"/>
  <c r="G206" i="21" s="1"/>
  <c r="F205" i="21"/>
  <c r="G205" i="21" s="1"/>
  <c r="F204" i="21"/>
  <c r="G204" i="21" s="1"/>
  <c r="F203" i="21"/>
  <c r="G203" i="21" s="1"/>
  <c r="F202" i="21"/>
  <c r="G202" i="21" s="1"/>
  <c r="F201" i="21"/>
  <c r="G201" i="21" s="1"/>
  <c r="F200" i="21"/>
  <c r="G200" i="21" s="1"/>
  <c r="F199" i="21"/>
  <c r="G199" i="21" s="1"/>
  <c r="F198" i="21"/>
  <c r="G198" i="21" s="1"/>
  <c r="F197" i="21"/>
  <c r="G197" i="21" s="1"/>
  <c r="F196" i="21"/>
  <c r="G196" i="21" s="1"/>
  <c r="F195" i="21"/>
  <c r="G195" i="21" s="1"/>
  <c r="F194" i="21"/>
  <c r="G194" i="21" s="1"/>
  <c r="F193" i="21"/>
  <c r="G193" i="21" s="1"/>
  <c r="F192" i="21"/>
  <c r="G192" i="21" s="1"/>
  <c r="F191" i="21"/>
  <c r="G191" i="21" s="1"/>
  <c r="F190" i="21"/>
  <c r="G190" i="21" s="1"/>
  <c r="F188" i="21"/>
  <c r="G188" i="21" s="1"/>
  <c r="F187" i="21"/>
  <c r="G187" i="21" s="1"/>
  <c r="F186" i="21"/>
  <c r="G186" i="21" s="1"/>
  <c r="F185" i="21"/>
  <c r="G185" i="21" s="1"/>
  <c r="F184" i="21"/>
  <c r="G184" i="21" s="1"/>
  <c r="F183" i="21"/>
  <c r="G183" i="21" s="1"/>
  <c r="F182" i="21"/>
  <c r="G182" i="21" s="1"/>
  <c r="F181" i="21"/>
  <c r="G181" i="21" s="1"/>
  <c r="F180" i="21"/>
  <c r="G180" i="21" s="1"/>
  <c r="F179" i="21"/>
  <c r="G179" i="21" s="1"/>
  <c r="F178" i="21"/>
  <c r="G178" i="21" s="1"/>
  <c r="F177" i="21"/>
  <c r="G177" i="21" s="1"/>
  <c r="F176" i="21"/>
  <c r="G176" i="21" s="1"/>
  <c r="F175" i="21"/>
  <c r="G175" i="21" s="1"/>
  <c r="F174" i="21"/>
  <c r="G174" i="21" s="1"/>
  <c r="F173" i="21"/>
  <c r="G173" i="21" s="1"/>
  <c r="F172" i="21"/>
  <c r="G172" i="21" s="1"/>
  <c r="F171" i="21"/>
  <c r="G171" i="21" s="1"/>
  <c r="F170" i="21"/>
  <c r="G170" i="21" s="1"/>
  <c r="F169" i="21"/>
  <c r="G169" i="21" s="1"/>
  <c r="F168" i="21"/>
  <c r="G168" i="21" s="1"/>
  <c r="F167" i="21"/>
  <c r="G167" i="21" s="1"/>
  <c r="F166" i="21"/>
  <c r="G166" i="21" s="1"/>
  <c r="F165" i="21"/>
  <c r="G165" i="21" s="1"/>
  <c r="F164" i="21"/>
  <c r="G164" i="21" s="1"/>
  <c r="F163" i="21"/>
  <c r="G163" i="21" s="1"/>
  <c r="P5" i="4" l="1"/>
  <c r="G2" i="17" s="1"/>
  <c r="H2" i="13" s="1"/>
  <c r="D2" i="7"/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2" i="7"/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2" i="7"/>
  <c r="D18" i="4" l="1"/>
  <c r="D19" i="4"/>
  <c r="D20" i="4"/>
  <c r="D21" i="4"/>
  <c r="D22" i="4"/>
  <c r="D23" i="4"/>
  <c r="D24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E18" i="4" l="1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C11" i="15" l="1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I27" i="17" l="1"/>
  <c r="I26" i="17"/>
  <c r="E26" i="17"/>
  <c r="C12" i="17"/>
  <c r="B20" i="17" l="1"/>
  <c r="G20" i="17" s="1"/>
  <c r="J13" i="17"/>
  <c r="C13" i="17"/>
  <c r="G13" i="17"/>
  <c r="B21" i="17"/>
  <c r="C21" i="17" s="1"/>
  <c r="J14" i="17"/>
  <c r="C14" i="17"/>
  <c r="G14" i="17"/>
  <c r="B22" i="17"/>
  <c r="C22" i="17" s="1"/>
  <c r="G15" i="17"/>
  <c r="C15" i="17"/>
  <c r="J15" i="17"/>
  <c r="B19" i="17"/>
  <c r="C19" i="17" s="1"/>
  <c r="J12" i="17"/>
  <c r="G12" i="17"/>
  <c r="I29" i="1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C20" i="17" l="1"/>
  <c r="G19" i="17"/>
  <c r="G21" i="17"/>
  <c r="G22" i="17"/>
  <c r="P515" i="7"/>
  <c r="P516" i="7"/>
  <c r="P514" i="7"/>
  <c r="B33" i="4" l="1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9" i="4"/>
  <c r="B20" i="4" s="1"/>
  <c r="B21" i="4" s="1"/>
  <c r="B22" i="4" s="1"/>
  <c r="B23" i="4" s="1"/>
  <c r="B24" i="4" l="1"/>
  <c r="C457" i="24" l="1"/>
  <c r="C514" i="24"/>
  <c r="C578" i="24"/>
  <c r="C460" i="24"/>
  <c r="C524" i="24"/>
  <c r="C588" i="24"/>
  <c r="C470" i="24"/>
  <c r="C534" i="24"/>
  <c r="C598" i="24"/>
  <c r="C480" i="24"/>
  <c r="C544" i="24"/>
  <c r="C608" i="24"/>
  <c r="C537" i="24"/>
  <c r="C652" i="24"/>
  <c r="C716" i="24"/>
  <c r="C780" i="24"/>
  <c r="C844" i="24"/>
  <c r="C908" i="24"/>
  <c r="C571" i="24"/>
  <c r="C669" i="24"/>
  <c r="C733" i="24"/>
  <c r="C797" i="24"/>
  <c r="C861" i="24"/>
  <c r="C477" i="24"/>
  <c r="C605" i="24"/>
  <c r="C686" i="24"/>
  <c r="C750" i="24"/>
  <c r="C814" i="24"/>
  <c r="C878" i="24"/>
  <c r="C527" i="24"/>
  <c r="C647" i="24"/>
  <c r="C711" i="24"/>
  <c r="C775" i="24"/>
  <c r="C839" i="24"/>
  <c r="C903" i="24"/>
  <c r="C577" i="24"/>
  <c r="C672" i="24"/>
  <c r="C736" i="24"/>
  <c r="C800" i="24"/>
  <c r="C864" i="24"/>
  <c r="C499" i="24"/>
  <c r="C627" i="24"/>
  <c r="C697" i="24"/>
  <c r="C761" i="24"/>
  <c r="C825" i="24"/>
  <c r="C889" i="24"/>
  <c r="C549" i="24"/>
  <c r="C658" i="24"/>
  <c r="C722" i="24"/>
  <c r="C786" i="24"/>
  <c r="C850" i="24"/>
  <c r="C487" i="24"/>
  <c r="C827" i="24"/>
  <c r="C535" i="24"/>
  <c r="C723" i="24"/>
  <c r="C583" i="24"/>
  <c r="C683" i="24"/>
  <c r="C594" i="24"/>
  <c r="C624" i="24"/>
  <c r="C603" i="24"/>
  <c r="C637" i="24"/>
  <c r="C727" i="24"/>
  <c r="C880" i="24"/>
  <c r="C905" i="24"/>
  <c r="C519" i="24"/>
  <c r="C458" i="24"/>
  <c r="C522" i="24"/>
  <c r="C586" i="24"/>
  <c r="C468" i="24"/>
  <c r="C532" i="24"/>
  <c r="C596" i="24"/>
  <c r="C478" i="24"/>
  <c r="C542" i="24"/>
  <c r="C606" i="24"/>
  <c r="C488" i="24"/>
  <c r="C552" i="24"/>
  <c r="C616" i="24"/>
  <c r="C553" i="24"/>
  <c r="C660" i="24"/>
  <c r="C724" i="24"/>
  <c r="C788" i="24"/>
  <c r="C852" i="24"/>
  <c r="C459" i="24"/>
  <c r="C587" i="24"/>
  <c r="C677" i="24"/>
  <c r="C741" i="24"/>
  <c r="C805" i="24"/>
  <c r="C869" i="24"/>
  <c r="C493" i="24"/>
  <c r="C621" i="24"/>
  <c r="C694" i="24"/>
  <c r="C758" i="24"/>
  <c r="C822" i="24"/>
  <c r="C886" i="24"/>
  <c r="C543" i="24"/>
  <c r="C655" i="24"/>
  <c r="C719" i="24"/>
  <c r="C783" i="24"/>
  <c r="C847" i="24"/>
  <c r="C465" i="24"/>
  <c r="C593" i="24"/>
  <c r="C680" i="24"/>
  <c r="C744" i="24"/>
  <c r="C808" i="24"/>
  <c r="C872" i="24"/>
  <c r="C515" i="24"/>
  <c r="C641" i="24"/>
  <c r="C705" i="24"/>
  <c r="C769" i="24"/>
  <c r="C833" i="24"/>
  <c r="C897" i="24"/>
  <c r="C565" i="24"/>
  <c r="C666" i="24"/>
  <c r="C730" i="24"/>
  <c r="C794" i="24"/>
  <c r="C858" i="24"/>
  <c r="C615" i="24"/>
  <c r="C891" i="24"/>
  <c r="C651" i="24"/>
  <c r="C787" i="24"/>
  <c r="C675" i="24"/>
  <c r="C747" i="24"/>
  <c r="C466" i="24"/>
  <c r="C614" i="24"/>
  <c r="C796" i="24"/>
  <c r="C509" i="24"/>
  <c r="C663" i="24"/>
  <c r="C752" i="24"/>
  <c r="C674" i="24"/>
  <c r="C739" i="24"/>
  <c r="C474" i="24"/>
  <c r="C538" i="24"/>
  <c r="C602" i="24"/>
  <c r="C484" i="24"/>
  <c r="C548" i="24"/>
  <c r="C612" i="24"/>
  <c r="C494" i="24"/>
  <c r="C558" i="24"/>
  <c r="C622" i="24"/>
  <c r="C504" i="24"/>
  <c r="C568" i="24"/>
  <c r="C632" i="24"/>
  <c r="C585" i="24"/>
  <c r="C676" i="24"/>
  <c r="C740" i="24"/>
  <c r="C804" i="24"/>
  <c r="C868" i="24"/>
  <c r="C491" i="24"/>
  <c r="C619" i="24"/>
  <c r="C693" i="24"/>
  <c r="C757" i="24"/>
  <c r="C821" i="24"/>
  <c r="C885" i="24"/>
  <c r="C525" i="24"/>
  <c r="C646" i="24"/>
  <c r="C710" i="24"/>
  <c r="C774" i="24"/>
  <c r="C838" i="24"/>
  <c r="C902" i="24"/>
  <c r="C575" i="24"/>
  <c r="C671" i="24"/>
  <c r="C735" i="24"/>
  <c r="C799" i="24"/>
  <c r="C863" i="24"/>
  <c r="C497" i="24"/>
  <c r="C625" i="24"/>
  <c r="C696" i="24"/>
  <c r="C760" i="24"/>
  <c r="C824" i="24"/>
  <c r="C888" i="24"/>
  <c r="C547" i="24"/>
  <c r="C657" i="24"/>
  <c r="C721" i="24"/>
  <c r="C785" i="24"/>
  <c r="C849" i="24"/>
  <c r="C469" i="24"/>
  <c r="C597" i="24"/>
  <c r="C682" i="24"/>
  <c r="C746" i="24"/>
  <c r="C810" i="24"/>
  <c r="C874" i="24"/>
  <c r="C755" i="24"/>
  <c r="C643" i="24"/>
  <c r="C779" i="24"/>
  <c r="C567" i="24"/>
  <c r="C803" i="24"/>
  <c r="C875" i="24"/>
  <c r="C540" i="24"/>
  <c r="C560" i="24"/>
  <c r="C685" i="24"/>
  <c r="C830" i="24"/>
  <c r="C481" i="24"/>
  <c r="C713" i="24"/>
  <c r="C738" i="24"/>
  <c r="C851" i="24"/>
  <c r="C482" i="24"/>
  <c r="C546" i="24"/>
  <c r="C610" i="24"/>
  <c r="C492" i="24"/>
  <c r="C556" i="24"/>
  <c r="C620" i="24"/>
  <c r="C502" i="24"/>
  <c r="C566" i="24"/>
  <c r="C630" i="24"/>
  <c r="C512" i="24"/>
  <c r="C576" i="24"/>
  <c r="C473" i="24"/>
  <c r="C601" i="24"/>
  <c r="C684" i="24"/>
  <c r="C748" i="24"/>
  <c r="C812" i="24"/>
  <c r="C876" i="24"/>
  <c r="C507" i="24"/>
  <c r="C635" i="24"/>
  <c r="C701" i="24"/>
  <c r="C765" i="24"/>
  <c r="C829" i="24"/>
  <c r="C893" i="24"/>
  <c r="C541" i="24"/>
  <c r="C654" i="24"/>
  <c r="C718" i="24"/>
  <c r="C782" i="24"/>
  <c r="C846" i="24"/>
  <c r="C463" i="24"/>
  <c r="C591" i="24"/>
  <c r="C679" i="24"/>
  <c r="C743" i="24"/>
  <c r="C807" i="24"/>
  <c r="C871" i="24"/>
  <c r="C513" i="24"/>
  <c r="C640" i="24"/>
  <c r="C704" i="24"/>
  <c r="C768" i="24"/>
  <c r="C832" i="24"/>
  <c r="C896" i="24"/>
  <c r="C563" i="24"/>
  <c r="C665" i="24"/>
  <c r="C729" i="24"/>
  <c r="C793" i="24"/>
  <c r="C857" i="24"/>
  <c r="C485" i="24"/>
  <c r="C613" i="24"/>
  <c r="C690" i="24"/>
  <c r="C754" i="24"/>
  <c r="C818" i="24"/>
  <c r="C882" i="24"/>
  <c r="C503" i="24"/>
  <c r="C707" i="24"/>
  <c r="C843" i="24"/>
  <c r="C667" i="24"/>
  <c r="C867" i="24"/>
  <c r="C819" i="24"/>
  <c r="C476" i="24"/>
  <c r="C569" i="24"/>
  <c r="C475" i="24"/>
  <c r="C702" i="24"/>
  <c r="C791" i="24"/>
  <c r="C816" i="24"/>
  <c r="C841" i="24"/>
  <c r="C691" i="24"/>
  <c r="C490" i="24"/>
  <c r="C554" i="24"/>
  <c r="C618" i="24"/>
  <c r="C500" i="24"/>
  <c r="C564" i="24"/>
  <c r="C628" i="24"/>
  <c r="C510" i="24"/>
  <c r="C574" i="24"/>
  <c r="C638" i="24"/>
  <c r="C520" i="24"/>
  <c r="C584" i="24"/>
  <c r="C489" i="24"/>
  <c r="C617" i="24"/>
  <c r="C692" i="24"/>
  <c r="C756" i="24"/>
  <c r="C820" i="24"/>
  <c r="C884" i="24"/>
  <c r="C523" i="24"/>
  <c r="C645" i="24"/>
  <c r="C709" i="24"/>
  <c r="C773" i="24"/>
  <c r="C837" i="24"/>
  <c r="C901" i="24"/>
  <c r="C557" i="24"/>
  <c r="C662" i="24"/>
  <c r="C726" i="24"/>
  <c r="C790" i="24"/>
  <c r="C854" i="24"/>
  <c r="C479" i="24"/>
  <c r="C607" i="24"/>
  <c r="C687" i="24"/>
  <c r="C751" i="24"/>
  <c r="C815" i="24"/>
  <c r="C879" i="24"/>
  <c r="C529" i="24"/>
  <c r="C648" i="24"/>
  <c r="C712" i="24"/>
  <c r="C776" i="24"/>
  <c r="C840" i="24"/>
  <c r="C904" i="24"/>
  <c r="C579" i="24"/>
  <c r="C673" i="24"/>
  <c r="C737" i="24"/>
  <c r="C801" i="24"/>
  <c r="C865" i="24"/>
  <c r="C501" i="24"/>
  <c r="C629" i="24"/>
  <c r="C698" i="24"/>
  <c r="C762" i="24"/>
  <c r="C826" i="24"/>
  <c r="C890" i="24"/>
  <c r="C631" i="24"/>
  <c r="C771" i="24"/>
  <c r="C907" i="24"/>
  <c r="C731" i="24"/>
  <c r="C883" i="24"/>
  <c r="C604" i="24"/>
  <c r="C550" i="24"/>
  <c r="C496" i="24"/>
  <c r="C860" i="24"/>
  <c r="C877" i="24"/>
  <c r="C894" i="24"/>
  <c r="C609" i="24"/>
  <c r="C649" i="24"/>
  <c r="C802" i="24"/>
  <c r="C498" i="24"/>
  <c r="C562" i="24"/>
  <c r="C626" i="24"/>
  <c r="C508" i="24"/>
  <c r="C572" i="24"/>
  <c r="C636" i="24"/>
  <c r="C518" i="24"/>
  <c r="C582" i="24"/>
  <c r="C464" i="24"/>
  <c r="C528" i="24"/>
  <c r="C592" i="24"/>
  <c r="C505" i="24"/>
  <c r="C633" i="24"/>
  <c r="C700" i="24"/>
  <c r="C764" i="24"/>
  <c r="C828" i="24"/>
  <c r="C892" i="24"/>
  <c r="C539" i="24"/>
  <c r="C653" i="24"/>
  <c r="C717" i="24"/>
  <c r="C781" i="24"/>
  <c r="C845" i="24"/>
  <c r="C909" i="24"/>
  <c r="C573" i="24"/>
  <c r="C670" i="24"/>
  <c r="C734" i="24"/>
  <c r="C798" i="24"/>
  <c r="C862" i="24"/>
  <c r="C495" i="24"/>
  <c r="C623" i="24"/>
  <c r="C695" i="24"/>
  <c r="C759" i="24"/>
  <c r="C823" i="24"/>
  <c r="C887" i="24"/>
  <c r="C545" i="24"/>
  <c r="C656" i="24"/>
  <c r="C720" i="24"/>
  <c r="C784" i="24"/>
  <c r="C848" i="24"/>
  <c r="C467" i="24"/>
  <c r="C595" i="24"/>
  <c r="C681" i="24"/>
  <c r="C745" i="24"/>
  <c r="C809" i="24"/>
  <c r="C873" i="24"/>
  <c r="C517" i="24"/>
  <c r="C642" i="24"/>
  <c r="C706" i="24"/>
  <c r="C770" i="24"/>
  <c r="C834" i="24"/>
  <c r="C898" i="24"/>
  <c r="C699" i="24"/>
  <c r="C835" i="24"/>
  <c r="C551" i="24"/>
  <c r="C795" i="24"/>
  <c r="C471" i="24"/>
  <c r="C486" i="24"/>
  <c r="C732" i="24"/>
  <c r="C749" i="24"/>
  <c r="C766" i="24"/>
  <c r="C855" i="24"/>
  <c r="C531" i="24"/>
  <c r="C581" i="24"/>
  <c r="C715" i="24"/>
  <c r="C506" i="24"/>
  <c r="C570" i="24"/>
  <c r="C634" i="24"/>
  <c r="C516" i="24"/>
  <c r="C580" i="24"/>
  <c r="C462" i="24"/>
  <c r="C526" i="24"/>
  <c r="C590" i="24"/>
  <c r="C472" i="24"/>
  <c r="C536" i="24"/>
  <c r="C600" i="24"/>
  <c r="C521" i="24"/>
  <c r="C644" i="24"/>
  <c r="C708" i="24"/>
  <c r="C772" i="24"/>
  <c r="C836" i="24"/>
  <c r="C900" i="24"/>
  <c r="C555" i="24"/>
  <c r="C661" i="24"/>
  <c r="C725" i="24"/>
  <c r="C789" i="24"/>
  <c r="C853" i="24"/>
  <c r="C461" i="24"/>
  <c r="C589" i="24"/>
  <c r="C678" i="24"/>
  <c r="C742" i="24"/>
  <c r="C806" i="24"/>
  <c r="C870" i="24"/>
  <c r="C511" i="24"/>
  <c r="C639" i="24"/>
  <c r="C703" i="24"/>
  <c r="C767" i="24"/>
  <c r="C831" i="24"/>
  <c r="C895" i="24"/>
  <c r="C561" i="24"/>
  <c r="C664" i="24"/>
  <c r="C728" i="24"/>
  <c r="C792" i="24"/>
  <c r="C856" i="24"/>
  <c r="C483" i="24"/>
  <c r="C611" i="24"/>
  <c r="C689" i="24"/>
  <c r="C753" i="24"/>
  <c r="C817" i="24"/>
  <c r="C881" i="24"/>
  <c r="C533" i="24"/>
  <c r="C650" i="24"/>
  <c r="C714" i="24"/>
  <c r="C778" i="24"/>
  <c r="C842" i="24"/>
  <c r="C906" i="24"/>
  <c r="C763" i="24"/>
  <c r="C899" i="24"/>
  <c r="C659" i="24"/>
  <c r="C859" i="24"/>
  <c r="C599" i="24"/>
  <c r="C530" i="24"/>
  <c r="C668" i="24"/>
  <c r="C813" i="24"/>
  <c r="C559" i="24"/>
  <c r="C688" i="24"/>
  <c r="C777" i="24"/>
  <c r="C866" i="24"/>
  <c r="C811" i="24"/>
  <c r="B25" i="4"/>
  <c r="F489" i="24" l="1"/>
  <c r="F493" i="24"/>
  <c r="F305" i="24"/>
  <c r="F345" i="24"/>
  <c r="F321" i="24"/>
  <c r="F417" i="24"/>
  <c r="F393" i="24"/>
  <c r="F482" i="24"/>
  <c r="F418" i="24"/>
  <c r="F354" i="24"/>
  <c r="F290" i="24"/>
  <c r="F226" i="24"/>
  <c r="F162" i="24"/>
  <c r="F98" i="24"/>
  <c r="F34" i="24"/>
  <c r="F249" i="24"/>
  <c r="F185" i="24"/>
  <c r="F121" i="24"/>
  <c r="F57" i="24"/>
  <c r="F472" i="24"/>
  <c r="F400" i="24"/>
  <c r="F336" i="24"/>
  <c r="F272" i="24"/>
  <c r="F208" i="24"/>
  <c r="F144" i="24"/>
  <c r="F80" i="24"/>
  <c r="F16" i="24"/>
  <c r="F479" i="24"/>
  <c r="F415" i="24"/>
  <c r="F351" i="24"/>
  <c r="F287" i="24"/>
  <c r="F223" i="24"/>
  <c r="F159" i="24"/>
  <c r="F95" i="24"/>
  <c r="F31" i="24"/>
  <c r="F462" i="24"/>
  <c r="F398" i="24"/>
  <c r="F334" i="24"/>
  <c r="F270" i="24"/>
  <c r="F206" i="24"/>
  <c r="F142" i="24"/>
  <c r="F78" i="24"/>
  <c r="F14" i="24"/>
  <c r="F229" i="24"/>
  <c r="F165" i="24"/>
  <c r="F101" i="24"/>
  <c r="F37" i="24"/>
  <c r="F468" i="24"/>
  <c r="F404" i="24"/>
  <c r="F340" i="24"/>
  <c r="F276" i="24"/>
  <c r="F212" i="24"/>
  <c r="F148" i="24"/>
  <c r="F84" i="24"/>
  <c r="F20" i="24"/>
  <c r="F435" i="24"/>
  <c r="F371" i="24"/>
  <c r="F307" i="24"/>
  <c r="F243" i="24"/>
  <c r="F179" i="24"/>
  <c r="F115" i="24"/>
  <c r="F51" i="24"/>
  <c r="F353" i="24"/>
  <c r="F257" i="24"/>
  <c r="F344" i="24"/>
  <c r="F487" i="24"/>
  <c r="F103" i="24"/>
  <c r="F86" i="24"/>
  <c r="F412" i="24"/>
  <c r="F92" i="24"/>
  <c r="F123" i="24"/>
  <c r="F11" i="24"/>
  <c r="F465" i="24"/>
  <c r="F481" i="24"/>
  <c r="F341" i="24"/>
  <c r="F377" i="24"/>
  <c r="F385" i="24"/>
  <c r="F325" i="24"/>
  <c r="F457" i="24"/>
  <c r="F474" i="24"/>
  <c r="F410" i="24"/>
  <c r="F346" i="24"/>
  <c r="F282" i="24"/>
  <c r="F218" i="24"/>
  <c r="F154" i="24"/>
  <c r="F90" i="24"/>
  <c r="F26" i="24"/>
  <c r="F241" i="24"/>
  <c r="F177" i="24"/>
  <c r="F113" i="24"/>
  <c r="F49" i="24"/>
  <c r="F456" i="24"/>
  <c r="F392" i="24"/>
  <c r="F328" i="24"/>
  <c r="F264" i="24"/>
  <c r="F200" i="24"/>
  <c r="F136" i="24"/>
  <c r="F72" i="24"/>
  <c r="F8" i="24"/>
  <c r="F471" i="24"/>
  <c r="F407" i="24"/>
  <c r="F343" i="24"/>
  <c r="F279" i="24"/>
  <c r="F215" i="24"/>
  <c r="F151" i="24"/>
  <c r="F87" i="24"/>
  <c r="F23" i="24"/>
  <c r="F454" i="24"/>
  <c r="F390" i="24"/>
  <c r="F326" i="24"/>
  <c r="F262" i="24"/>
  <c r="F198" i="24"/>
  <c r="F134" i="24"/>
  <c r="F70" i="24"/>
  <c r="F6" i="24"/>
  <c r="F221" i="24"/>
  <c r="F157" i="24"/>
  <c r="F93" i="24"/>
  <c r="F29" i="24"/>
  <c r="F460" i="24"/>
  <c r="F396" i="24"/>
  <c r="F332" i="24"/>
  <c r="F268" i="24"/>
  <c r="F204" i="24"/>
  <c r="F140" i="24"/>
  <c r="F76" i="24"/>
  <c r="F12" i="24"/>
  <c r="F427" i="24"/>
  <c r="F363" i="24"/>
  <c r="F299" i="24"/>
  <c r="F235" i="24"/>
  <c r="F171" i="24"/>
  <c r="F107" i="24"/>
  <c r="F43" i="24"/>
  <c r="F477" i="24"/>
  <c r="F42" i="24"/>
  <c r="F408" i="24"/>
  <c r="F423" i="24"/>
  <c r="F167" i="24"/>
  <c r="F150" i="24"/>
  <c r="F476" i="24"/>
  <c r="F28" i="24"/>
  <c r="F309" i="24"/>
  <c r="F293" i="24"/>
  <c r="F301" i="24"/>
  <c r="F373" i="24"/>
  <c r="F409" i="24"/>
  <c r="F317" i="24"/>
  <c r="F357" i="24"/>
  <c r="F497" i="24"/>
  <c r="F466" i="24"/>
  <c r="F402" i="24"/>
  <c r="F338" i="24"/>
  <c r="F274" i="24"/>
  <c r="F210" i="24"/>
  <c r="F146" i="24"/>
  <c r="F82" i="24"/>
  <c r="F18" i="24"/>
  <c r="F233" i="24"/>
  <c r="F169" i="24"/>
  <c r="F105" i="24"/>
  <c r="F41" i="24"/>
  <c r="F448" i="24"/>
  <c r="F384" i="24"/>
  <c r="F320" i="24"/>
  <c r="F256" i="24"/>
  <c r="F192" i="24"/>
  <c r="F128" i="24"/>
  <c r="F64" i="24"/>
  <c r="F496" i="24"/>
  <c r="F463" i="24"/>
  <c r="F399" i="24"/>
  <c r="F335" i="24"/>
  <c r="F271" i="24"/>
  <c r="F207" i="24"/>
  <c r="F143" i="24"/>
  <c r="F79" i="24"/>
  <c r="F15" i="24"/>
  <c r="F446" i="24"/>
  <c r="F382" i="24"/>
  <c r="F318" i="24"/>
  <c r="F254" i="24"/>
  <c r="F190" i="24"/>
  <c r="F126" i="24"/>
  <c r="F62" i="24"/>
  <c r="F277" i="24"/>
  <c r="F213" i="24"/>
  <c r="F149" i="24"/>
  <c r="F85" i="24"/>
  <c r="F21" i="24"/>
  <c r="F452" i="24"/>
  <c r="F388" i="24"/>
  <c r="F324" i="24"/>
  <c r="F260" i="24"/>
  <c r="F196" i="24"/>
  <c r="F132" i="24"/>
  <c r="F68" i="24"/>
  <c r="F4" i="24"/>
  <c r="F419" i="24"/>
  <c r="F355" i="24"/>
  <c r="F291" i="24"/>
  <c r="F227" i="24"/>
  <c r="F163" i="24"/>
  <c r="F99" i="24"/>
  <c r="F35" i="24"/>
  <c r="F329" i="24"/>
  <c r="F193" i="24"/>
  <c r="F216" i="24"/>
  <c r="F295" i="24"/>
  <c r="F406" i="24"/>
  <c r="F237" i="24"/>
  <c r="F348" i="24"/>
  <c r="F379" i="24"/>
  <c r="F285" i="24"/>
  <c r="F333" i="24"/>
  <c r="F337" i="24"/>
  <c r="F405" i="24"/>
  <c r="F441" i="24"/>
  <c r="F349" i="24"/>
  <c r="F389" i="24"/>
  <c r="F491" i="24"/>
  <c r="F458" i="24"/>
  <c r="F394" i="24"/>
  <c r="F330" i="24"/>
  <c r="F266" i="24"/>
  <c r="F202" i="24"/>
  <c r="F138" i="24"/>
  <c r="F74" i="24"/>
  <c r="F10" i="24"/>
  <c r="F225" i="24"/>
  <c r="F161" i="24"/>
  <c r="F97" i="24"/>
  <c r="F33" i="24"/>
  <c r="F440" i="24"/>
  <c r="F376" i="24"/>
  <c r="F312" i="24"/>
  <c r="F248" i="24"/>
  <c r="F184" i="24"/>
  <c r="F120" i="24"/>
  <c r="G121" i="24" s="1"/>
  <c r="H121" i="24" s="1"/>
  <c r="F56" i="24"/>
  <c r="F480" i="24"/>
  <c r="F455" i="24"/>
  <c r="F391" i="24"/>
  <c r="F327" i="24"/>
  <c r="F263" i="24"/>
  <c r="F199" i="24"/>
  <c r="F135" i="24"/>
  <c r="F71" i="24"/>
  <c r="F7" i="24"/>
  <c r="F438" i="24"/>
  <c r="F374" i="24"/>
  <c r="F310" i="24"/>
  <c r="F246" i="24"/>
  <c r="F182" i="24"/>
  <c r="F118" i="24"/>
  <c r="F54" i="24"/>
  <c r="F269" i="24"/>
  <c r="F205" i="24"/>
  <c r="F141" i="24"/>
  <c r="F77" i="24"/>
  <c r="F13" i="24"/>
  <c r="F444" i="24"/>
  <c r="F380" i="24"/>
  <c r="F316" i="24"/>
  <c r="F252" i="24"/>
  <c r="F188" i="24"/>
  <c r="F124" i="24"/>
  <c r="F60" i="24"/>
  <c r="F499" i="24"/>
  <c r="F411" i="24"/>
  <c r="F347" i="24"/>
  <c r="F283" i="24"/>
  <c r="F219" i="24"/>
  <c r="F155" i="24"/>
  <c r="F91" i="24"/>
  <c r="F27" i="24"/>
  <c r="F313" i="24"/>
  <c r="F106" i="24"/>
  <c r="F280" i="24"/>
  <c r="F359" i="24"/>
  <c r="F278" i="24"/>
  <c r="F109" i="24"/>
  <c r="F156" i="24"/>
  <c r="F187" i="24"/>
  <c r="F297" i="24"/>
  <c r="F365" i="24"/>
  <c r="F369" i="24"/>
  <c r="F437" i="24"/>
  <c r="F473" i="24"/>
  <c r="F413" i="24"/>
  <c r="F421" i="24"/>
  <c r="F475" i="24"/>
  <c r="F450" i="24"/>
  <c r="F386" i="24"/>
  <c r="F322" i="24"/>
  <c r="F258" i="24"/>
  <c r="F194" i="24"/>
  <c r="F130" i="24"/>
  <c r="F66" i="24"/>
  <c r="F281" i="24"/>
  <c r="F217" i="24"/>
  <c r="F153" i="24"/>
  <c r="F89" i="24"/>
  <c r="F25" i="24"/>
  <c r="F432" i="24"/>
  <c r="F368" i="24"/>
  <c r="F304" i="24"/>
  <c r="F240" i="24"/>
  <c r="F176" i="24"/>
  <c r="F112" i="24"/>
  <c r="F48" i="24"/>
  <c r="F464" i="24"/>
  <c r="F447" i="24"/>
  <c r="F383" i="24"/>
  <c r="F319" i="24"/>
  <c r="F255" i="24"/>
  <c r="F191" i="24"/>
  <c r="F127" i="24"/>
  <c r="F63" i="24"/>
  <c r="F494" i="24"/>
  <c r="F430" i="24"/>
  <c r="F366" i="24"/>
  <c r="F302" i="24"/>
  <c r="F238" i="24"/>
  <c r="F174" i="24"/>
  <c r="F110" i="24"/>
  <c r="F46" i="24"/>
  <c r="F261" i="24"/>
  <c r="F197" i="24"/>
  <c r="F133" i="24"/>
  <c r="F69" i="24"/>
  <c r="F5" i="24"/>
  <c r="F436" i="24"/>
  <c r="F372" i="24"/>
  <c r="F308" i="24"/>
  <c r="F244" i="24"/>
  <c r="F180" i="24"/>
  <c r="F116" i="24"/>
  <c r="F52" i="24"/>
  <c r="F483" i="24"/>
  <c r="F403" i="24"/>
  <c r="F339" i="24"/>
  <c r="F275" i="24"/>
  <c r="F211" i="24"/>
  <c r="F147" i="24"/>
  <c r="F83" i="24"/>
  <c r="F19" i="24"/>
  <c r="F425" i="24"/>
  <c r="F362" i="24"/>
  <c r="F170" i="24"/>
  <c r="F488" i="24"/>
  <c r="F24" i="24"/>
  <c r="F39" i="24"/>
  <c r="F214" i="24"/>
  <c r="F45" i="24"/>
  <c r="F443" i="24"/>
  <c r="F289" i="24"/>
  <c r="F397" i="24"/>
  <c r="F401" i="24"/>
  <c r="F469" i="24"/>
  <c r="F501" i="24"/>
  <c r="F445" i="24"/>
  <c r="F453" i="24"/>
  <c r="F459" i="24"/>
  <c r="F442" i="24"/>
  <c r="F378" i="24"/>
  <c r="F314" i="24"/>
  <c r="F250" i="24"/>
  <c r="F186" i="24"/>
  <c r="F122" i="24"/>
  <c r="F58" i="24"/>
  <c r="F273" i="24"/>
  <c r="F209" i="24"/>
  <c r="F145" i="24"/>
  <c r="F81" i="24"/>
  <c r="F17" i="24"/>
  <c r="F424" i="24"/>
  <c r="F360" i="24"/>
  <c r="F296" i="24"/>
  <c r="F232" i="24"/>
  <c r="F168" i="24"/>
  <c r="F104" i="24"/>
  <c r="F40" i="24"/>
  <c r="F3" i="24"/>
  <c r="G3" i="24" s="1"/>
  <c r="H3" i="24" s="1"/>
  <c r="F439" i="24"/>
  <c r="F375" i="24"/>
  <c r="F311" i="24"/>
  <c r="F247" i="24"/>
  <c r="F183" i="24"/>
  <c r="F119" i="24"/>
  <c r="F55" i="24"/>
  <c r="F486" i="24"/>
  <c r="F422" i="24"/>
  <c r="F358" i="24"/>
  <c r="F294" i="24"/>
  <c r="F230" i="24"/>
  <c r="F166" i="24"/>
  <c r="F102" i="24"/>
  <c r="F38" i="24"/>
  <c r="F253" i="24"/>
  <c r="F189" i="24"/>
  <c r="F125" i="24"/>
  <c r="F61" i="24"/>
  <c r="F492" i="24"/>
  <c r="F428" i="24"/>
  <c r="F364" i="24"/>
  <c r="F300" i="24"/>
  <c r="F236" i="24"/>
  <c r="F172" i="24"/>
  <c r="F108" i="24"/>
  <c r="F44" i="24"/>
  <c r="F467" i="24"/>
  <c r="F395" i="24"/>
  <c r="F331" i="24"/>
  <c r="F267" i="24"/>
  <c r="F203" i="24"/>
  <c r="F139" i="24"/>
  <c r="F75" i="24"/>
  <c r="F461" i="24"/>
  <c r="F490" i="24"/>
  <c r="F234" i="24"/>
  <c r="F65" i="24"/>
  <c r="F88" i="24"/>
  <c r="F470" i="24"/>
  <c r="F22" i="24"/>
  <c r="F284" i="24"/>
  <c r="F315" i="24"/>
  <c r="F59" i="24"/>
  <c r="F361" i="24"/>
  <c r="F429" i="24"/>
  <c r="F433" i="24"/>
  <c r="F500" i="24"/>
  <c r="F381" i="24"/>
  <c r="F502" i="24"/>
  <c r="F485" i="24"/>
  <c r="F498" i="24"/>
  <c r="F434" i="24"/>
  <c r="F370" i="24"/>
  <c r="F306" i="24"/>
  <c r="F242" i="24"/>
  <c r="F178" i="24"/>
  <c r="F114" i="24"/>
  <c r="F50" i="24"/>
  <c r="F265" i="24"/>
  <c r="F201" i="24"/>
  <c r="F137" i="24"/>
  <c r="F73" i="24"/>
  <c r="F9" i="24"/>
  <c r="F416" i="24"/>
  <c r="F352" i="24"/>
  <c r="F288" i="24"/>
  <c r="F224" i="24"/>
  <c r="F160" i="24"/>
  <c r="F96" i="24"/>
  <c r="F32" i="24"/>
  <c r="F495" i="24"/>
  <c r="F431" i="24"/>
  <c r="F367" i="24"/>
  <c r="F303" i="24"/>
  <c r="F239" i="24"/>
  <c r="F175" i="24"/>
  <c r="F111" i="24"/>
  <c r="F47" i="24"/>
  <c r="F478" i="24"/>
  <c r="F414" i="24"/>
  <c r="F350" i="24"/>
  <c r="F286" i="24"/>
  <c r="F222" i="24"/>
  <c r="F158" i="24"/>
  <c r="F94" i="24"/>
  <c r="F30" i="24"/>
  <c r="F245" i="24"/>
  <c r="G245" i="24" s="1"/>
  <c r="H245" i="24" s="1"/>
  <c r="F181" i="24"/>
  <c r="F117" i="24"/>
  <c r="F53" i="24"/>
  <c r="F484" i="24"/>
  <c r="F420" i="24"/>
  <c r="F356" i="24"/>
  <c r="F292" i="24"/>
  <c r="F228" i="24"/>
  <c r="F164" i="24"/>
  <c r="F100" i="24"/>
  <c r="F36" i="24"/>
  <c r="F451" i="24"/>
  <c r="F387" i="24"/>
  <c r="F323" i="24"/>
  <c r="F259" i="24"/>
  <c r="F195" i="24"/>
  <c r="F131" i="24"/>
  <c r="F67" i="24"/>
  <c r="F449" i="24"/>
  <c r="F426" i="24"/>
  <c r="F298" i="24"/>
  <c r="F129" i="24"/>
  <c r="F152" i="24"/>
  <c r="F231" i="24"/>
  <c r="F342" i="24"/>
  <c r="F173" i="24"/>
  <c r="F220" i="24"/>
  <c r="F251" i="24"/>
  <c r="B26" i="4"/>
  <c r="G168" i="24" l="1"/>
  <c r="H168" i="24" s="1"/>
  <c r="K168" i="24" s="1"/>
  <c r="G318" i="24"/>
  <c r="H318" i="24" s="1"/>
  <c r="K318" i="24" s="1"/>
  <c r="G203" i="24"/>
  <c r="H203" i="24" s="1"/>
  <c r="J203" i="24" s="1"/>
  <c r="G155" i="24"/>
  <c r="H155" i="24" s="1"/>
  <c r="K155" i="24" s="1"/>
  <c r="G19" i="24"/>
  <c r="H19" i="24" s="1"/>
  <c r="K19" i="24" s="1"/>
  <c r="G92" i="24"/>
  <c r="H92" i="24" s="1"/>
  <c r="K92" i="24" s="1"/>
  <c r="G266" i="24"/>
  <c r="H266" i="24" s="1"/>
  <c r="K266" i="24" s="1"/>
  <c r="G375" i="24"/>
  <c r="H375" i="24" s="1"/>
  <c r="K375" i="24" s="1"/>
  <c r="K245" i="24"/>
  <c r="J245" i="24"/>
  <c r="I245" i="24"/>
  <c r="K3" i="24"/>
  <c r="J3" i="24"/>
  <c r="I3" i="24"/>
  <c r="J121" i="24"/>
  <c r="K121" i="24"/>
  <c r="I121" i="24"/>
  <c r="G153" i="24"/>
  <c r="H153" i="24" s="1"/>
  <c r="G27" i="24"/>
  <c r="H27" i="24" s="1"/>
  <c r="G137" i="24"/>
  <c r="H137" i="24" s="1"/>
  <c r="G208" i="24"/>
  <c r="H208" i="24" s="1"/>
  <c r="G123" i="24"/>
  <c r="H123" i="24" s="1"/>
  <c r="G111" i="24"/>
  <c r="H111" i="24" s="1"/>
  <c r="G284" i="24"/>
  <c r="H284" i="24" s="1"/>
  <c r="G385" i="24"/>
  <c r="H385" i="24" s="1"/>
  <c r="G213" i="24"/>
  <c r="H213" i="24" s="1"/>
  <c r="G280" i="24"/>
  <c r="H280" i="24" s="1"/>
  <c r="G350" i="24"/>
  <c r="H350" i="24" s="1"/>
  <c r="G149" i="24"/>
  <c r="H149" i="24" s="1"/>
  <c r="G315" i="24"/>
  <c r="H315" i="24" s="1"/>
  <c r="G381" i="24"/>
  <c r="H381" i="24" s="1"/>
  <c r="G383" i="24"/>
  <c r="H383" i="24" s="1"/>
  <c r="G170" i="24"/>
  <c r="H170" i="24" s="1"/>
  <c r="G432" i="24"/>
  <c r="H432" i="24" s="1"/>
  <c r="G181" i="24"/>
  <c r="H181" i="24" s="1"/>
  <c r="G223" i="24"/>
  <c r="H223" i="24" s="1"/>
  <c r="G291" i="24"/>
  <c r="H291" i="24" s="1"/>
  <c r="G369" i="24"/>
  <c r="H369" i="24" s="1"/>
  <c r="G457" i="24"/>
  <c r="H457" i="24" s="1"/>
  <c r="G341" i="24"/>
  <c r="H341" i="24" s="1"/>
  <c r="G367" i="24"/>
  <c r="H367" i="24" s="1"/>
  <c r="G427" i="24"/>
  <c r="H427" i="24" s="1"/>
  <c r="G493" i="24"/>
  <c r="H493" i="24" s="1"/>
  <c r="G162" i="24"/>
  <c r="H162" i="24" s="1"/>
  <c r="G329" i="24"/>
  <c r="H329" i="24" s="1"/>
  <c r="G279" i="24"/>
  <c r="H279" i="24" s="1"/>
  <c r="G133" i="24"/>
  <c r="H133" i="24" s="1"/>
  <c r="G35" i="24"/>
  <c r="H35" i="24" s="1"/>
  <c r="G250" i="24"/>
  <c r="H250" i="24" s="1"/>
  <c r="G81" i="24"/>
  <c r="H81" i="24" s="1"/>
  <c r="G118" i="24"/>
  <c r="H118" i="24" s="1"/>
  <c r="G332" i="24"/>
  <c r="H332" i="24" s="1"/>
  <c r="G358" i="24"/>
  <c r="H358" i="24" s="1"/>
  <c r="G229" i="24"/>
  <c r="H229" i="24" s="1"/>
  <c r="G254" i="24"/>
  <c r="H254" i="24" s="1"/>
  <c r="G241" i="24"/>
  <c r="H241" i="24" s="1"/>
  <c r="G434" i="24"/>
  <c r="H434" i="24" s="1"/>
  <c r="G87" i="24"/>
  <c r="H87" i="24" s="1"/>
  <c r="G5" i="24"/>
  <c r="H5" i="24" s="1"/>
  <c r="G256" i="24"/>
  <c r="H256" i="24" s="1"/>
  <c r="G470" i="24"/>
  <c r="H470" i="24" s="1"/>
  <c r="G215" i="24"/>
  <c r="H215" i="24" s="1"/>
  <c r="G15" i="24"/>
  <c r="H15" i="24" s="1"/>
  <c r="G267" i="24"/>
  <c r="H267" i="24" s="1"/>
  <c r="G64" i="24"/>
  <c r="H64" i="24" s="1"/>
  <c r="G379" i="24"/>
  <c r="H379" i="24" s="1"/>
  <c r="G395" i="24"/>
  <c r="H395" i="24" s="1"/>
  <c r="G58" i="24"/>
  <c r="H58" i="24" s="1"/>
  <c r="G226" i="24"/>
  <c r="H226" i="24" s="1"/>
  <c r="G234" i="24"/>
  <c r="H234" i="24" s="1"/>
  <c r="G37" i="24"/>
  <c r="H37" i="24" s="1"/>
  <c r="G206" i="24"/>
  <c r="H206" i="24" s="1"/>
  <c r="G28" i="24"/>
  <c r="H28" i="24" s="1"/>
  <c r="G194" i="24"/>
  <c r="H194" i="24" s="1"/>
  <c r="G411" i="24"/>
  <c r="H411" i="24" s="1"/>
  <c r="G51" i="24"/>
  <c r="H51" i="24" s="1"/>
  <c r="G53" i="24"/>
  <c r="H53" i="24" s="1"/>
  <c r="G424" i="24"/>
  <c r="H424" i="24" s="1"/>
  <c r="G242" i="24"/>
  <c r="H242" i="24" s="1"/>
  <c r="G198" i="24"/>
  <c r="H198" i="24" s="1"/>
  <c r="G263" i="24"/>
  <c r="H263" i="24" s="1"/>
  <c r="G231" i="24"/>
  <c r="H231" i="24" s="1"/>
  <c r="G422" i="24"/>
  <c r="H422" i="24" s="1"/>
  <c r="G218" i="24"/>
  <c r="H218" i="24" s="1"/>
  <c r="G73" i="24"/>
  <c r="H73" i="24" s="1"/>
  <c r="G20" i="24"/>
  <c r="H20" i="24" s="1"/>
  <c r="G271" i="24"/>
  <c r="H271" i="24" s="1"/>
  <c r="G370" i="24"/>
  <c r="H370" i="24" s="1"/>
  <c r="G102" i="24"/>
  <c r="H102" i="24" s="1"/>
  <c r="G352" i="24"/>
  <c r="H352" i="24" s="1"/>
  <c r="G145" i="24"/>
  <c r="H145" i="24" s="1"/>
  <c r="G465" i="24"/>
  <c r="H465" i="24" s="1"/>
  <c r="G490" i="24"/>
  <c r="H490" i="24" s="1"/>
  <c r="G197" i="24"/>
  <c r="H197" i="24" s="1"/>
  <c r="G96" i="24"/>
  <c r="H96" i="24" s="1"/>
  <c r="G303" i="24"/>
  <c r="H303" i="24" s="1"/>
  <c r="G191" i="24"/>
  <c r="H191" i="24" s="1"/>
  <c r="G482" i="24"/>
  <c r="H482" i="24" s="1"/>
  <c r="G151" i="24"/>
  <c r="H151" i="24" s="1"/>
  <c r="G376" i="24"/>
  <c r="H376" i="24" s="1"/>
  <c r="G499" i="24"/>
  <c r="H499" i="24" s="1"/>
  <c r="G501" i="24"/>
  <c r="H501" i="24" s="1"/>
  <c r="G476" i="24"/>
  <c r="H476" i="24" s="1"/>
  <c r="G391" i="24"/>
  <c r="H391" i="24" s="1"/>
  <c r="G335" i="24"/>
  <c r="H335" i="24" s="1"/>
  <c r="G460" i="24"/>
  <c r="H460" i="24" s="1"/>
  <c r="G44" i="24"/>
  <c r="H44" i="24" s="1"/>
  <c r="G309" i="24"/>
  <c r="H309" i="24" s="1"/>
  <c r="G282" i="24"/>
  <c r="H282" i="24" s="1"/>
  <c r="G161" i="24"/>
  <c r="H161" i="24" s="1"/>
  <c r="G115" i="24"/>
  <c r="H115" i="24" s="1"/>
  <c r="G148" i="24"/>
  <c r="H148" i="24" s="1"/>
  <c r="G157" i="24"/>
  <c r="H157" i="24" s="1"/>
  <c r="G166" i="24"/>
  <c r="H166" i="24" s="1"/>
  <c r="G40" i="24"/>
  <c r="H40" i="24" s="1"/>
  <c r="G389" i="24"/>
  <c r="H389" i="24" s="1"/>
  <c r="G17" i="24"/>
  <c r="H17" i="24" s="1"/>
  <c r="G373" i="24"/>
  <c r="H373" i="24" s="1"/>
  <c r="G97" i="24"/>
  <c r="H97" i="24" s="1"/>
  <c r="G79" i="24"/>
  <c r="H79" i="24" s="1"/>
  <c r="G430" i="24"/>
  <c r="H430" i="24" s="1"/>
  <c r="G70" i="24"/>
  <c r="H70" i="24" s="1"/>
  <c r="G405" i="24"/>
  <c r="H405" i="24" s="1"/>
  <c r="G356" i="24"/>
  <c r="H356" i="24" s="1"/>
  <c r="G293" i="24"/>
  <c r="H293" i="24" s="1"/>
  <c r="G9" i="24"/>
  <c r="H9" i="24" s="1"/>
  <c r="G417" i="24"/>
  <c r="H417" i="24" s="1"/>
  <c r="G252" i="24"/>
  <c r="H252" i="24" s="1"/>
  <c r="G343" i="24"/>
  <c r="H343" i="24" s="1"/>
  <c r="G8" i="24"/>
  <c r="H8" i="24" s="1"/>
  <c r="G365" i="24"/>
  <c r="H365" i="24" s="1"/>
  <c r="G42" i="24"/>
  <c r="H42" i="24" s="1"/>
  <c r="G176" i="24"/>
  <c r="H176" i="24" s="1"/>
  <c r="G200" i="24"/>
  <c r="H200" i="24" s="1"/>
  <c r="G172" i="24"/>
  <c r="H172" i="24" s="1"/>
  <c r="G452" i="24"/>
  <c r="H452" i="24" s="1"/>
  <c r="G401" i="24"/>
  <c r="H401" i="24" s="1"/>
  <c r="G485" i="24"/>
  <c r="H485" i="24" s="1"/>
  <c r="G219" i="24"/>
  <c r="H219" i="24" s="1"/>
  <c r="G220" i="24"/>
  <c r="H220" i="24" s="1"/>
  <c r="G415" i="24"/>
  <c r="H415" i="24" s="1"/>
  <c r="G275" i="24"/>
  <c r="H275" i="24" s="1"/>
  <c r="G479" i="24"/>
  <c r="H479" i="24" s="1"/>
  <c r="G464" i="24"/>
  <c r="H464" i="24" s="1"/>
  <c r="G347" i="24"/>
  <c r="H347" i="24" s="1"/>
  <c r="G339" i="24"/>
  <c r="H339" i="24" s="1"/>
  <c r="G23" i="24"/>
  <c r="H23" i="24" s="1"/>
  <c r="G428" i="24"/>
  <c r="H428" i="24" s="1"/>
  <c r="G101" i="24"/>
  <c r="H101" i="24" s="1"/>
  <c r="G190" i="24"/>
  <c r="H190" i="24" s="1"/>
  <c r="G474" i="24"/>
  <c r="H474" i="24" s="1"/>
  <c r="G163" i="24"/>
  <c r="H163" i="24" s="1"/>
  <c r="G442" i="24"/>
  <c r="H442" i="24" s="1"/>
  <c r="G192" i="24"/>
  <c r="H192" i="24" s="1"/>
  <c r="G135" i="24"/>
  <c r="H135" i="24" s="1"/>
  <c r="G326" i="24"/>
  <c r="H326" i="24" s="1"/>
  <c r="G413" i="24"/>
  <c r="H413" i="24" s="1"/>
  <c r="G129" i="24"/>
  <c r="H129" i="24" s="1"/>
  <c r="G202" i="24"/>
  <c r="H202" i="24" s="1"/>
  <c r="G142" i="24"/>
  <c r="H142" i="24" s="1"/>
  <c r="G174" i="24"/>
  <c r="H174" i="24" s="1"/>
  <c r="G285" i="24"/>
  <c r="H285" i="24" s="1"/>
  <c r="G364" i="24"/>
  <c r="H364" i="24" s="1"/>
  <c r="G449" i="24"/>
  <c r="H449" i="24" s="1"/>
  <c r="G324" i="24"/>
  <c r="H324" i="24" s="1"/>
  <c r="G25" i="24"/>
  <c r="H25" i="24" s="1"/>
  <c r="G497" i="24"/>
  <c r="H497" i="24" s="1"/>
  <c r="G31" i="24"/>
  <c r="H31" i="24" s="1"/>
  <c r="G440" i="24"/>
  <c r="H440" i="24" s="1"/>
  <c r="G187" i="24"/>
  <c r="H187" i="24" s="1"/>
  <c r="G112" i="24"/>
  <c r="H112" i="24" s="1"/>
  <c r="G456" i="24"/>
  <c r="H456" i="24" s="1"/>
  <c r="G86" i="24"/>
  <c r="H86" i="24" s="1"/>
  <c r="G480" i="24"/>
  <c r="H480" i="24" s="1"/>
  <c r="G491" i="24"/>
  <c r="H491" i="24" s="1"/>
  <c r="G114" i="24"/>
  <c r="H114" i="24" s="1"/>
  <c r="G386" i="24"/>
  <c r="H386" i="24" s="1"/>
  <c r="G84" i="24"/>
  <c r="H84" i="24" s="1"/>
  <c r="G307" i="24"/>
  <c r="H307" i="24" s="1"/>
  <c r="G304" i="24"/>
  <c r="H304" i="24" s="1"/>
  <c r="G67" i="24"/>
  <c r="H67" i="24" s="1"/>
  <c r="G258" i="24"/>
  <c r="H258" i="24" s="1"/>
  <c r="G105" i="24"/>
  <c r="H105" i="24" s="1"/>
  <c r="G185" i="24"/>
  <c r="H185" i="24" s="1"/>
  <c r="G78" i="24"/>
  <c r="H78" i="24" s="1"/>
  <c r="G502" i="24"/>
  <c r="H502" i="24" s="1"/>
  <c r="G461" i="24"/>
  <c r="H461" i="24" s="1"/>
  <c r="G471" i="24"/>
  <c r="H471" i="24" s="1"/>
  <c r="G62" i="24"/>
  <c r="H62" i="24" s="1"/>
  <c r="G41" i="24"/>
  <c r="H41" i="24" s="1"/>
  <c r="G261" i="24"/>
  <c r="H261" i="24" s="1"/>
  <c r="G338" i="24"/>
  <c r="H338" i="24" s="1"/>
  <c r="G273" i="24"/>
  <c r="H273" i="24" s="1"/>
  <c r="G204" i="24"/>
  <c r="H204" i="24" s="1"/>
  <c r="G299" i="24"/>
  <c r="H299" i="24" s="1"/>
  <c r="G216" i="24"/>
  <c r="H216" i="24" s="1"/>
  <c r="G232" i="24"/>
  <c r="H232" i="24" s="1"/>
  <c r="G390" i="24"/>
  <c r="H390" i="24" s="1"/>
  <c r="G419" i="24"/>
  <c r="H419" i="24" s="1"/>
  <c r="G95" i="24"/>
  <c r="H95" i="24" s="1"/>
  <c r="G311" i="24"/>
  <c r="H311" i="24" s="1"/>
  <c r="G177" i="24"/>
  <c r="H177" i="24" s="1"/>
  <c r="G248" i="24"/>
  <c r="H248" i="24" s="1"/>
  <c r="G182" i="24"/>
  <c r="H182" i="24" s="1"/>
  <c r="G243" i="24"/>
  <c r="H243" i="24" s="1"/>
  <c r="G48" i="24"/>
  <c r="H48" i="24" s="1"/>
  <c r="G14" i="24"/>
  <c r="H14" i="24" s="1"/>
  <c r="G404" i="24"/>
  <c r="H404" i="24" s="1"/>
  <c r="G478" i="24"/>
  <c r="H478" i="24" s="1"/>
  <c r="G446" i="24"/>
  <c r="H446" i="24" s="1"/>
  <c r="G210" i="24"/>
  <c r="H210" i="24" s="1"/>
  <c r="G450" i="24"/>
  <c r="H450" i="24" s="1"/>
  <c r="G290" i="24"/>
  <c r="H290" i="24" s="1"/>
  <c r="G298" i="24"/>
  <c r="H298" i="24" s="1"/>
  <c r="G80" i="24"/>
  <c r="H80" i="24" s="1"/>
  <c r="G247" i="24"/>
  <c r="H247" i="24" s="1"/>
  <c r="G483" i="24"/>
  <c r="H483" i="24" s="1"/>
  <c r="G348" i="24"/>
  <c r="H348" i="24" s="1"/>
  <c r="G265" i="24"/>
  <c r="H265" i="24" s="1"/>
  <c r="G361" i="24"/>
  <c r="H361" i="24" s="1"/>
  <c r="G322" i="24"/>
  <c r="H322" i="24" s="1"/>
  <c r="G55" i="24"/>
  <c r="H55" i="24" s="1"/>
  <c r="G59" i="24"/>
  <c r="H59" i="24" s="1"/>
  <c r="G408" i="24"/>
  <c r="H408" i="24" s="1"/>
  <c r="G397" i="24"/>
  <c r="H397" i="24" s="1"/>
  <c r="G377" i="24"/>
  <c r="H377" i="24" s="1"/>
  <c r="G238" i="24"/>
  <c r="H238" i="24" s="1"/>
  <c r="G468" i="24"/>
  <c r="H468" i="24" s="1"/>
  <c r="G138" i="24"/>
  <c r="H138" i="24" s="1"/>
  <c r="G38" i="24"/>
  <c r="H38" i="24" s="1"/>
  <c r="G103" i="24"/>
  <c r="H103" i="24" s="1"/>
  <c r="G99" i="24"/>
  <c r="H99" i="24" s="1"/>
  <c r="G437" i="24"/>
  <c r="H437" i="24" s="1"/>
  <c r="G286" i="24"/>
  <c r="H286" i="24" s="1"/>
  <c r="G45" i="24"/>
  <c r="H45" i="24" s="1"/>
  <c r="G345" i="24"/>
  <c r="H345" i="24" s="1"/>
  <c r="G74" i="24"/>
  <c r="H74" i="24" s="1"/>
  <c r="G10" i="24"/>
  <c r="H10" i="24" s="1"/>
  <c r="G21" i="24"/>
  <c r="H21" i="24" s="1"/>
  <c r="G268" i="24"/>
  <c r="H268" i="24" s="1"/>
  <c r="G236" i="24"/>
  <c r="H236" i="24" s="1"/>
  <c r="G68" i="24"/>
  <c r="H68" i="24" s="1"/>
  <c r="G124" i="24"/>
  <c r="H124" i="24" s="1"/>
  <c r="G146" i="24"/>
  <c r="H146" i="24" s="1"/>
  <c r="G317" i="24"/>
  <c r="H317" i="24" s="1"/>
  <c r="G444" i="24"/>
  <c r="H444" i="24" s="1"/>
  <c r="G371" i="24"/>
  <c r="H371" i="24" s="1"/>
  <c r="G235" i="24"/>
  <c r="H235" i="24" s="1"/>
  <c r="G224" i="24"/>
  <c r="H224" i="24" s="1"/>
  <c r="G140" i="24"/>
  <c r="H140" i="24" s="1"/>
  <c r="G98" i="24"/>
  <c r="H98" i="24" s="1"/>
  <c r="G126" i="24"/>
  <c r="H126" i="24" s="1"/>
  <c r="G144" i="24"/>
  <c r="H144" i="24" s="1"/>
  <c r="G351" i="24"/>
  <c r="H351" i="24" s="1"/>
  <c r="G4" i="24"/>
  <c r="H4" i="24" s="1"/>
  <c r="G158" i="24"/>
  <c r="H158" i="24" s="1"/>
  <c r="G333" i="24"/>
  <c r="H333" i="24" s="1"/>
  <c r="G296" i="24"/>
  <c r="H296" i="24" s="1"/>
  <c r="G398" i="24"/>
  <c r="H398" i="24" s="1"/>
  <c r="G107" i="24"/>
  <c r="H107" i="24" s="1"/>
  <c r="G392" i="24"/>
  <c r="H392" i="24" s="1"/>
  <c r="G71" i="24"/>
  <c r="H71" i="24" s="1"/>
  <c r="G116" i="24"/>
  <c r="H116" i="24" s="1"/>
  <c r="G33" i="24"/>
  <c r="H33" i="24" s="1"/>
  <c r="G312" i="24"/>
  <c r="H312" i="24" s="1"/>
  <c r="G76" i="24"/>
  <c r="H76" i="24" s="1"/>
  <c r="G195" i="24"/>
  <c r="H195" i="24" s="1"/>
  <c r="G435" i="24"/>
  <c r="H435" i="24" s="1"/>
  <c r="G362" i="24"/>
  <c r="H362" i="24" s="1"/>
  <c r="G237" i="24"/>
  <c r="H237" i="24" s="1"/>
  <c r="G359" i="24"/>
  <c r="H359" i="24" s="1"/>
  <c r="G125" i="24"/>
  <c r="H125" i="24" s="1"/>
  <c r="G321" i="24"/>
  <c r="H321" i="24" s="1"/>
  <c r="G436" i="24"/>
  <c r="H436" i="24" s="1"/>
  <c r="G143" i="24"/>
  <c r="H143" i="24" s="1"/>
  <c r="G264" i="24"/>
  <c r="H264" i="24" s="1"/>
  <c r="G295" i="24"/>
  <c r="H295" i="24" s="1"/>
  <c r="G445" i="24"/>
  <c r="H445" i="24" s="1"/>
  <c r="G109" i="24"/>
  <c r="H109" i="24" s="1"/>
  <c r="G136" i="24"/>
  <c r="H136" i="24" s="1"/>
  <c r="G289" i="24"/>
  <c r="H289" i="24" s="1"/>
  <c r="G152" i="24"/>
  <c r="H152" i="24" s="1"/>
  <c r="G349" i="24"/>
  <c r="H349" i="24" s="1"/>
  <c r="G407" i="24"/>
  <c r="H407" i="24" s="1"/>
  <c r="G209" i="24"/>
  <c r="H209" i="24" s="1"/>
  <c r="G54" i="24"/>
  <c r="H54" i="24" s="1"/>
  <c r="G246" i="24"/>
  <c r="H246" i="24" s="1"/>
  <c r="G106" i="24"/>
  <c r="H106" i="24" s="1"/>
  <c r="G403" i="24"/>
  <c r="H403" i="24" s="1"/>
  <c r="G360" i="24"/>
  <c r="H360" i="24" s="1"/>
  <c r="G396" i="24"/>
  <c r="H396" i="24" s="1"/>
  <c r="G458" i="24"/>
  <c r="H458" i="24" s="1"/>
  <c r="G467" i="24"/>
  <c r="H467" i="24" s="1"/>
  <c r="G472" i="24"/>
  <c r="H472" i="24" s="1"/>
  <c r="G477" i="24"/>
  <c r="H477" i="24" s="1"/>
  <c r="G287" i="24"/>
  <c r="H287" i="24" s="1"/>
  <c r="G130" i="24"/>
  <c r="H130" i="24" s="1"/>
  <c r="G277" i="24"/>
  <c r="H277" i="24" s="1"/>
  <c r="G301" i="24"/>
  <c r="H301" i="24" s="1"/>
  <c r="G89" i="24"/>
  <c r="H89" i="24" s="1"/>
  <c r="G344" i="24"/>
  <c r="H344" i="24" s="1"/>
  <c r="G308" i="24"/>
  <c r="H308" i="24" s="1"/>
  <c r="G420" i="24"/>
  <c r="H420" i="24" s="1"/>
  <c r="G399" i="24"/>
  <c r="H399" i="24" s="1"/>
  <c r="G43" i="24"/>
  <c r="H43" i="24" s="1"/>
  <c r="G294" i="24"/>
  <c r="H294" i="24" s="1"/>
  <c r="G453" i="24"/>
  <c r="H453" i="24" s="1"/>
  <c r="G222" i="24"/>
  <c r="H222" i="24" s="1"/>
  <c r="G416" i="24"/>
  <c r="H416" i="24" s="1"/>
  <c r="G292" i="24"/>
  <c r="H292" i="24" s="1"/>
  <c r="G406" i="24"/>
  <c r="H406" i="24" s="1"/>
  <c r="G69" i="24"/>
  <c r="H69" i="24" s="1"/>
  <c r="G39" i="24"/>
  <c r="H39" i="24" s="1"/>
  <c r="G372" i="24"/>
  <c r="H372" i="24" s="1"/>
  <c r="G454" i="24"/>
  <c r="H454" i="24" s="1"/>
  <c r="G429" i="24"/>
  <c r="H429" i="24" s="1"/>
  <c r="G16" i="24"/>
  <c r="H16" i="24" s="1"/>
  <c r="G281" i="24"/>
  <c r="H281" i="24" s="1"/>
  <c r="G160" i="24"/>
  <c r="H160" i="24" s="1"/>
  <c r="G147" i="24"/>
  <c r="H147" i="24" s="1"/>
  <c r="G156" i="24"/>
  <c r="H156" i="24" s="1"/>
  <c r="G165" i="24"/>
  <c r="H165" i="24" s="1"/>
  <c r="G388" i="24"/>
  <c r="H388" i="24" s="1"/>
  <c r="G355" i="24"/>
  <c r="H355" i="24" s="1"/>
  <c r="G466" i="24"/>
  <c r="H466" i="24" s="1"/>
  <c r="G11" i="24"/>
  <c r="H11" i="24" s="1"/>
  <c r="G300" i="24"/>
  <c r="H300" i="24" s="1"/>
  <c r="G306" i="24"/>
  <c r="H306" i="24" s="1"/>
  <c r="G29" i="24"/>
  <c r="H29" i="24" s="1"/>
  <c r="G260" i="24"/>
  <c r="H260" i="24" s="1"/>
  <c r="G272" i="24"/>
  <c r="H272" i="24" s="1"/>
  <c r="G316" i="24"/>
  <c r="H316" i="24" s="1"/>
  <c r="G65" i="24"/>
  <c r="H65" i="24" s="1"/>
  <c r="G90" i="24"/>
  <c r="H90" i="24" s="1"/>
  <c r="G117" i="24"/>
  <c r="H117" i="24" s="1"/>
  <c r="G132" i="24"/>
  <c r="H132" i="24" s="1"/>
  <c r="G337" i="24"/>
  <c r="H337" i="24" s="1"/>
  <c r="G61" i="24"/>
  <c r="H61" i="24" s="1"/>
  <c r="G310" i="24"/>
  <c r="H310" i="24" s="1"/>
  <c r="G66" i="24"/>
  <c r="H66" i="24" s="1"/>
  <c r="G418" i="24"/>
  <c r="H418" i="24" s="1"/>
  <c r="G327" i="24"/>
  <c r="H327" i="24" s="1"/>
  <c r="G159" i="24"/>
  <c r="H159" i="24" s="1"/>
  <c r="G384" i="24"/>
  <c r="H384" i="24" s="1"/>
  <c r="G214" i="24"/>
  <c r="H214" i="24" s="1"/>
  <c r="G83" i="24"/>
  <c r="H83" i="24" s="1"/>
  <c r="G94" i="24"/>
  <c r="H94" i="24" s="1"/>
  <c r="G104" i="24"/>
  <c r="H104" i="24" s="1"/>
  <c r="G257" i="24"/>
  <c r="H257" i="24" s="1"/>
  <c r="G184" i="24"/>
  <c r="H184" i="24" s="1"/>
  <c r="G77" i="24"/>
  <c r="H77" i="24" s="1"/>
  <c r="G469" i="24"/>
  <c r="H469" i="24" s="1"/>
  <c r="G88" i="24"/>
  <c r="H88" i="24" s="1"/>
  <c r="G319" i="24"/>
  <c r="H319" i="24" s="1"/>
  <c r="G305" i="24"/>
  <c r="H305" i="24" s="1"/>
  <c r="G60" i="24"/>
  <c r="H60" i="24" s="1"/>
  <c r="G178" i="24"/>
  <c r="H178" i="24" s="1"/>
  <c r="G297" i="24"/>
  <c r="H297" i="24" s="1"/>
  <c r="G342" i="24"/>
  <c r="H342" i="24" s="1"/>
  <c r="G353" i="24"/>
  <c r="H353" i="24" s="1"/>
  <c r="G251" i="24"/>
  <c r="H251" i="24" s="1"/>
  <c r="G47" i="24"/>
  <c r="H47" i="24" s="1"/>
  <c r="G63" i="24"/>
  <c r="H63" i="24" s="1"/>
  <c r="G193" i="24"/>
  <c r="H193" i="24" s="1"/>
  <c r="G199" i="24"/>
  <c r="H199" i="24" s="1"/>
  <c r="G100" i="24"/>
  <c r="H100" i="24" s="1"/>
  <c r="G443" i="24"/>
  <c r="H443" i="24" s="1"/>
  <c r="G451" i="24"/>
  <c r="H451" i="24" s="1"/>
  <c r="G22" i="24"/>
  <c r="H22" i="24" s="1"/>
  <c r="G113" i="24"/>
  <c r="H113" i="24" s="1"/>
  <c r="G164" i="24"/>
  <c r="H164" i="24" s="1"/>
  <c r="G378" i="24"/>
  <c r="H378" i="24" s="1"/>
  <c r="G346" i="24"/>
  <c r="H346" i="24" s="1"/>
  <c r="G175" i="24"/>
  <c r="H175" i="24" s="1"/>
  <c r="G183" i="24"/>
  <c r="H183" i="24" s="1"/>
  <c r="G6" i="24"/>
  <c r="H6" i="24" s="1"/>
  <c r="G400" i="24"/>
  <c r="H400" i="24" s="1"/>
  <c r="G414" i="24"/>
  <c r="H414" i="24" s="1"/>
  <c r="G212" i="24"/>
  <c r="H212" i="24" s="1"/>
  <c r="G91" i="24"/>
  <c r="H91" i="24" s="1"/>
  <c r="G154" i="24"/>
  <c r="H154" i="24" s="1"/>
  <c r="G171" i="24"/>
  <c r="H171" i="24" s="1"/>
  <c r="G180" i="24"/>
  <c r="H180" i="24" s="1"/>
  <c r="G189" i="24"/>
  <c r="H189" i="24" s="1"/>
  <c r="G7" i="24"/>
  <c r="H7" i="24" s="1"/>
  <c r="G122" i="24"/>
  <c r="H122" i="24" s="1"/>
  <c r="G274" i="24"/>
  <c r="H274" i="24" s="1"/>
  <c r="G494" i="24"/>
  <c r="H494" i="24" s="1"/>
  <c r="G495" i="24"/>
  <c r="H495" i="24" s="1"/>
  <c r="B27" i="4"/>
  <c r="G459" i="24"/>
  <c r="H459" i="24" s="1"/>
  <c r="G492" i="24"/>
  <c r="H492" i="24" s="1"/>
  <c r="G481" i="24"/>
  <c r="H481" i="24" s="1"/>
  <c r="G32" i="24"/>
  <c r="H32" i="24" s="1"/>
  <c r="G438" i="24"/>
  <c r="H438" i="24" s="1"/>
  <c r="G276" i="24"/>
  <c r="H276" i="24" s="1"/>
  <c r="G447" i="24"/>
  <c r="H447" i="24" s="1"/>
  <c r="G46" i="24"/>
  <c r="H46" i="24" s="1"/>
  <c r="G139" i="24"/>
  <c r="H139" i="24" s="1"/>
  <c r="G75" i="24"/>
  <c r="H75" i="24" s="1"/>
  <c r="G302" i="24"/>
  <c r="H302" i="24" s="1"/>
  <c r="G313" i="24"/>
  <c r="H313" i="24" s="1"/>
  <c r="G150" i="24"/>
  <c r="H150" i="24" s="1"/>
  <c r="G262" i="24"/>
  <c r="H262" i="24" s="1"/>
  <c r="G72" i="24"/>
  <c r="H72" i="24" s="1"/>
  <c r="G82" i="24"/>
  <c r="H82" i="24" s="1"/>
  <c r="G93" i="24"/>
  <c r="H93" i="24" s="1"/>
  <c r="G421" i="24"/>
  <c r="H421" i="24" s="1"/>
  <c r="G49" i="24"/>
  <c r="H49" i="24" s="1"/>
  <c r="G230" i="24"/>
  <c r="H230" i="24" s="1"/>
  <c r="G423" i="24"/>
  <c r="H423" i="24" s="1"/>
  <c r="G431" i="24"/>
  <c r="H431" i="24" s="1"/>
  <c r="G169" i="24"/>
  <c r="H169" i="24" s="1"/>
  <c r="G217" i="24"/>
  <c r="H217" i="24" s="1"/>
  <c r="G225" i="24"/>
  <c r="H225" i="24" s="1"/>
  <c r="G233" i="24"/>
  <c r="H233" i="24" s="1"/>
  <c r="G52" i="24"/>
  <c r="H52" i="24" s="1"/>
  <c r="G50" i="24"/>
  <c r="H50" i="24" s="1"/>
  <c r="G26" i="24"/>
  <c r="H26" i="24" s="1"/>
  <c r="G36" i="24"/>
  <c r="H36" i="24" s="1"/>
  <c r="G57" i="24"/>
  <c r="H57" i="24" s="1"/>
  <c r="G394" i="24"/>
  <c r="H394" i="24" s="1"/>
  <c r="G402" i="24"/>
  <c r="H402" i="24" s="1"/>
  <c r="G410" i="24"/>
  <c r="H410" i="24" s="1"/>
  <c r="G18" i="24"/>
  <c r="H18" i="24" s="1"/>
  <c r="G205" i="24"/>
  <c r="H205" i="24" s="1"/>
  <c r="G328" i="24"/>
  <c r="H328" i="24" s="1"/>
  <c r="G484" i="24"/>
  <c r="H484" i="24" s="1"/>
  <c r="G473" i="24"/>
  <c r="H473" i="24" s="1"/>
  <c r="G463" i="24"/>
  <c r="H463" i="24" s="1"/>
  <c r="G13" i="24"/>
  <c r="H13" i="24" s="1"/>
  <c r="G24" i="24"/>
  <c r="H24" i="24" s="1"/>
  <c r="G34" i="24"/>
  <c r="H34" i="24" s="1"/>
  <c r="G196" i="24"/>
  <c r="H196" i="24" s="1"/>
  <c r="G249" i="24"/>
  <c r="H249" i="24" s="1"/>
  <c r="G188" i="24"/>
  <c r="H188" i="24" s="1"/>
  <c r="G110" i="24"/>
  <c r="H110" i="24" s="1"/>
  <c r="G412" i="24"/>
  <c r="H412" i="24" s="1"/>
  <c r="G366" i="24"/>
  <c r="H366" i="24" s="1"/>
  <c r="G374" i="24"/>
  <c r="H374" i="24" s="1"/>
  <c r="G382" i="24"/>
  <c r="H382" i="24" s="1"/>
  <c r="G314" i="24"/>
  <c r="H314" i="24" s="1"/>
  <c r="G426" i="24"/>
  <c r="H426" i="24" s="1"/>
  <c r="G368" i="24"/>
  <c r="H368" i="24" s="1"/>
  <c r="G487" i="24"/>
  <c r="H487" i="24" s="1"/>
  <c r="G498" i="24"/>
  <c r="H498" i="24" s="1"/>
  <c r="G475" i="24"/>
  <c r="H475" i="24" s="1"/>
  <c r="G500" i="24"/>
  <c r="H500" i="24" s="1"/>
  <c r="G269" i="24"/>
  <c r="H269" i="24" s="1"/>
  <c r="G12" i="24"/>
  <c r="H12" i="24" s="1"/>
  <c r="G259" i="24"/>
  <c r="H259" i="24" s="1"/>
  <c r="G334" i="24"/>
  <c r="H334" i="24" s="1"/>
  <c r="G108" i="24"/>
  <c r="H108" i="24" s="1"/>
  <c r="G409" i="24"/>
  <c r="H409" i="24" s="1"/>
  <c r="G425" i="24"/>
  <c r="H425" i="24" s="1"/>
  <c r="G336" i="24"/>
  <c r="H336" i="24" s="1"/>
  <c r="G141" i="24"/>
  <c r="H141" i="24" s="1"/>
  <c r="G131" i="24"/>
  <c r="H131" i="24" s="1"/>
  <c r="G354" i="24"/>
  <c r="H354" i="24" s="1"/>
  <c r="G270" i="24"/>
  <c r="H270" i="24" s="1"/>
  <c r="G340" i="24"/>
  <c r="H340" i="24" s="1"/>
  <c r="G228" i="24"/>
  <c r="H228" i="24" s="1"/>
  <c r="G239" i="24"/>
  <c r="H239" i="24" s="1"/>
  <c r="G253" i="24"/>
  <c r="H253" i="24" s="1"/>
  <c r="G240" i="24"/>
  <c r="H240" i="24" s="1"/>
  <c r="G56" i="24"/>
  <c r="H56" i="24" s="1"/>
  <c r="G255" i="24"/>
  <c r="H255" i="24" s="1"/>
  <c r="G331" i="24"/>
  <c r="H331" i="24" s="1"/>
  <c r="G357" i="24"/>
  <c r="H357" i="24" s="1"/>
  <c r="G380" i="24"/>
  <c r="H380" i="24" s="1"/>
  <c r="G433" i="24"/>
  <c r="H433" i="24" s="1"/>
  <c r="G120" i="24"/>
  <c r="H120" i="24" s="1"/>
  <c r="G244" i="24"/>
  <c r="H244" i="24" s="1"/>
  <c r="G496" i="24"/>
  <c r="H496" i="24" s="1"/>
  <c r="G489" i="24"/>
  <c r="H489" i="24" s="1"/>
  <c r="G221" i="24"/>
  <c r="H221" i="24" s="1"/>
  <c r="G393" i="24"/>
  <c r="H393" i="24" s="1"/>
  <c r="G288" i="24"/>
  <c r="H288" i="24" s="1"/>
  <c r="G320" i="24"/>
  <c r="H320" i="24" s="1"/>
  <c r="G448" i="24"/>
  <c r="H448" i="24" s="1"/>
  <c r="G134" i="24"/>
  <c r="H134" i="24" s="1"/>
  <c r="G387" i="24"/>
  <c r="H387" i="24" s="1"/>
  <c r="G30" i="24"/>
  <c r="H30" i="24" s="1"/>
  <c r="G441" i="24"/>
  <c r="H441" i="24" s="1"/>
  <c r="G227" i="24"/>
  <c r="H227" i="24" s="1"/>
  <c r="G119" i="24"/>
  <c r="H119" i="24" s="1"/>
  <c r="G127" i="24"/>
  <c r="H127" i="24" s="1"/>
  <c r="G330" i="24"/>
  <c r="H330" i="24" s="1"/>
  <c r="G363" i="24"/>
  <c r="H363" i="24" s="1"/>
  <c r="G323" i="24"/>
  <c r="H323" i="24" s="1"/>
  <c r="G173" i="24"/>
  <c r="H173" i="24" s="1"/>
  <c r="G207" i="24"/>
  <c r="H207" i="24" s="1"/>
  <c r="G186" i="24"/>
  <c r="H186" i="24" s="1"/>
  <c r="G278" i="24"/>
  <c r="H278" i="24" s="1"/>
  <c r="G128" i="24"/>
  <c r="H128" i="24" s="1"/>
  <c r="G85" i="24"/>
  <c r="H85" i="24" s="1"/>
  <c r="G167" i="24"/>
  <c r="H167" i="24" s="1"/>
  <c r="G211" i="24"/>
  <c r="H211" i="24" s="1"/>
  <c r="G283" i="24"/>
  <c r="H283" i="24" s="1"/>
  <c r="G179" i="24"/>
  <c r="H179" i="24" s="1"/>
  <c r="G325" i="24"/>
  <c r="H325" i="24" s="1"/>
  <c r="G439" i="24"/>
  <c r="H439" i="24" s="1"/>
  <c r="G201" i="24"/>
  <c r="H201" i="24" s="1"/>
  <c r="G455" i="24"/>
  <c r="H455" i="24" s="1"/>
  <c r="G486" i="24"/>
  <c r="H486" i="24" s="1"/>
  <c r="G462" i="24"/>
  <c r="H462" i="24" s="1"/>
  <c r="G488" i="24"/>
  <c r="H488" i="24" s="1"/>
  <c r="I168" i="24" l="1"/>
  <c r="J168" i="24"/>
  <c r="I155" i="24"/>
  <c r="J155" i="24"/>
  <c r="I318" i="24"/>
  <c r="K203" i="24"/>
  <c r="J318" i="24"/>
  <c r="I203" i="24"/>
  <c r="J92" i="24"/>
  <c r="I19" i="24"/>
  <c r="J19" i="24"/>
  <c r="I92" i="24"/>
  <c r="I266" i="24"/>
  <c r="J266" i="24"/>
  <c r="I375" i="24"/>
  <c r="J375" i="24"/>
  <c r="K425" i="24"/>
  <c r="J425" i="24"/>
  <c r="I425" i="24"/>
  <c r="K139" i="24"/>
  <c r="J139" i="24"/>
  <c r="I139" i="24"/>
  <c r="K159" i="24"/>
  <c r="J159" i="24"/>
  <c r="I159" i="24"/>
  <c r="J246" i="24"/>
  <c r="K246" i="24"/>
  <c r="I246" i="24"/>
  <c r="K59" i="24"/>
  <c r="J59" i="24"/>
  <c r="I59" i="24"/>
  <c r="K497" i="24"/>
  <c r="I497" i="24"/>
  <c r="J497" i="24"/>
  <c r="K476" i="24"/>
  <c r="J476" i="24"/>
  <c r="I476" i="24"/>
  <c r="K173" i="24"/>
  <c r="J173" i="24"/>
  <c r="I173" i="24"/>
  <c r="K354" i="24"/>
  <c r="J354" i="24"/>
  <c r="I354" i="24"/>
  <c r="J323" i="24"/>
  <c r="I323" i="24"/>
  <c r="K323" i="24"/>
  <c r="K131" i="24"/>
  <c r="J131" i="24"/>
  <c r="I131" i="24"/>
  <c r="K455" i="24"/>
  <c r="J455" i="24"/>
  <c r="I455" i="24"/>
  <c r="K85" i="24"/>
  <c r="J85" i="24"/>
  <c r="I85" i="24"/>
  <c r="J330" i="24"/>
  <c r="K330" i="24"/>
  <c r="I330" i="24"/>
  <c r="J448" i="24"/>
  <c r="I448" i="24"/>
  <c r="K448" i="24"/>
  <c r="J120" i="24"/>
  <c r="I120" i="24"/>
  <c r="K120" i="24"/>
  <c r="K253" i="24"/>
  <c r="J253" i="24"/>
  <c r="I253" i="24"/>
  <c r="J336" i="24"/>
  <c r="K336" i="24"/>
  <c r="I336" i="24"/>
  <c r="J500" i="24"/>
  <c r="K500" i="24"/>
  <c r="I500" i="24"/>
  <c r="J374" i="24"/>
  <c r="I374" i="24"/>
  <c r="K374" i="24"/>
  <c r="K24" i="24"/>
  <c r="J24" i="24"/>
  <c r="I24" i="24"/>
  <c r="K410" i="24"/>
  <c r="J410" i="24"/>
  <c r="I410" i="24"/>
  <c r="J233" i="24"/>
  <c r="K233" i="24"/>
  <c r="I233" i="24"/>
  <c r="K421" i="24"/>
  <c r="J421" i="24"/>
  <c r="I421" i="24"/>
  <c r="K75" i="24"/>
  <c r="J75" i="24"/>
  <c r="I75" i="24"/>
  <c r="K492" i="24"/>
  <c r="J492" i="24"/>
  <c r="I492" i="24"/>
  <c r="K189" i="24"/>
  <c r="J189" i="24"/>
  <c r="I189" i="24"/>
  <c r="K6" i="24"/>
  <c r="I6" i="24"/>
  <c r="J6" i="24"/>
  <c r="J451" i="24"/>
  <c r="K451" i="24"/>
  <c r="I451" i="24"/>
  <c r="J353" i="24"/>
  <c r="I353" i="24"/>
  <c r="K353" i="24"/>
  <c r="K469" i="24"/>
  <c r="J469" i="24"/>
  <c r="I469" i="24"/>
  <c r="K384" i="24"/>
  <c r="J384" i="24"/>
  <c r="I384" i="24"/>
  <c r="J132" i="24"/>
  <c r="K132" i="24"/>
  <c r="I132" i="24"/>
  <c r="J306" i="24"/>
  <c r="K306" i="24"/>
  <c r="I306" i="24"/>
  <c r="K147" i="24"/>
  <c r="J147" i="24"/>
  <c r="I147" i="24"/>
  <c r="K69" i="24"/>
  <c r="I69" i="24"/>
  <c r="J69" i="24"/>
  <c r="K399" i="24"/>
  <c r="J399" i="24"/>
  <c r="I399" i="24"/>
  <c r="K287" i="24"/>
  <c r="I287" i="24"/>
  <c r="J287" i="24"/>
  <c r="J106" i="24"/>
  <c r="I106" i="24"/>
  <c r="K106" i="24"/>
  <c r="K136" i="24"/>
  <c r="J136" i="24"/>
  <c r="I136" i="24"/>
  <c r="K125" i="24"/>
  <c r="J125" i="24"/>
  <c r="I125" i="24"/>
  <c r="J33" i="24"/>
  <c r="K33" i="24"/>
  <c r="I33" i="24"/>
  <c r="J158" i="24"/>
  <c r="K158" i="24"/>
  <c r="I158" i="24"/>
  <c r="J235" i="24"/>
  <c r="K235" i="24"/>
  <c r="I235" i="24"/>
  <c r="K268" i="24"/>
  <c r="I268" i="24"/>
  <c r="J268" i="24"/>
  <c r="K99" i="24"/>
  <c r="J99" i="24"/>
  <c r="I99" i="24"/>
  <c r="K408" i="24"/>
  <c r="J408" i="24"/>
  <c r="I408" i="24"/>
  <c r="K247" i="24"/>
  <c r="I247" i="24"/>
  <c r="J247" i="24"/>
  <c r="J404" i="24"/>
  <c r="K404" i="24"/>
  <c r="I404" i="24"/>
  <c r="K95" i="24"/>
  <c r="J95" i="24"/>
  <c r="I95" i="24"/>
  <c r="I338" i="24"/>
  <c r="K338" i="24"/>
  <c r="J338" i="24"/>
  <c r="K185" i="24"/>
  <c r="J185" i="24"/>
  <c r="I185" i="24"/>
  <c r="J114" i="24"/>
  <c r="I114" i="24"/>
  <c r="K114" i="24"/>
  <c r="K31" i="24"/>
  <c r="J31" i="24"/>
  <c r="I31" i="24"/>
  <c r="K142" i="24"/>
  <c r="J142" i="24"/>
  <c r="I142" i="24"/>
  <c r="K163" i="24"/>
  <c r="J163" i="24"/>
  <c r="I163" i="24"/>
  <c r="K464" i="24"/>
  <c r="I464" i="24"/>
  <c r="J464" i="24"/>
  <c r="K452" i="24"/>
  <c r="J452" i="24"/>
  <c r="I452" i="24"/>
  <c r="J252" i="24"/>
  <c r="K252" i="24"/>
  <c r="I252" i="24"/>
  <c r="K79" i="24"/>
  <c r="I79" i="24"/>
  <c r="J79" i="24"/>
  <c r="K148" i="24"/>
  <c r="I148" i="24"/>
  <c r="J148" i="24"/>
  <c r="K391" i="24"/>
  <c r="J391" i="24"/>
  <c r="I391" i="24"/>
  <c r="K303" i="24"/>
  <c r="J303" i="24"/>
  <c r="I303" i="24"/>
  <c r="J370" i="24"/>
  <c r="I370" i="24"/>
  <c r="K370" i="24"/>
  <c r="K198" i="24"/>
  <c r="J198" i="24"/>
  <c r="I198" i="24"/>
  <c r="J206" i="24"/>
  <c r="K206" i="24"/>
  <c r="I206" i="24"/>
  <c r="J267" i="24"/>
  <c r="I267" i="24"/>
  <c r="K267" i="24"/>
  <c r="K241" i="24"/>
  <c r="J241" i="24"/>
  <c r="I241" i="24"/>
  <c r="K35" i="24"/>
  <c r="J35" i="24"/>
  <c r="I35" i="24"/>
  <c r="K341" i="24"/>
  <c r="J341" i="24"/>
  <c r="I341" i="24"/>
  <c r="K383" i="24"/>
  <c r="J383" i="24"/>
  <c r="I383" i="24"/>
  <c r="J284" i="24"/>
  <c r="K284" i="24"/>
  <c r="I284" i="24"/>
  <c r="K433" i="24"/>
  <c r="I433" i="24"/>
  <c r="J433" i="24"/>
  <c r="J225" i="24"/>
  <c r="I225" i="24"/>
  <c r="K225" i="24"/>
  <c r="K77" i="24"/>
  <c r="I77" i="24"/>
  <c r="J77" i="24"/>
  <c r="K477" i="24"/>
  <c r="J477" i="24"/>
  <c r="I477" i="24"/>
  <c r="K21" i="24"/>
  <c r="J21" i="24"/>
  <c r="I21" i="24"/>
  <c r="J491" i="24"/>
  <c r="K491" i="24"/>
  <c r="I491" i="24"/>
  <c r="K172" i="24"/>
  <c r="J172" i="24"/>
  <c r="I172" i="24"/>
  <c r="J242" i="24"/>
  <c r="K242" i="24"/>
  <c r="I242" i="24"/>
  <c r="K254" i="24"/>
  <c r="J254" i="24"/>
  <c r="I254" i="24"/>
  <c r="K457" i="24"/>
  <c r="I457" i="24"/>
  <c r="J457" i="24"/>
  <c r="K111" i="24"/>
  <c r="J111" i="24"/>
  <c r="I111" i="24"/>
  <c r="K439" i="24"/>
  <c r="J439" i="24"/>
  <c r="I439" i="24"/>
  <c r="J278" i="24"/>
  <c r="I278" i="24"/>
  <c r="K278" i="24"/>
  <c r="K119" i="24"/>
  <c r="I119" i="24"/>
  <c r="J119" i="24"/>
  <c r="J288" i="24"/>
  <c r="K288" i="24"/>
  <c r="I288" i="24"/>
  <c r="K380" i="24"/>
  <c r="I380" i="24"/>
  <c r="J380" i="24"/>
  <c r="K228" i="24"/>
  <c r="J228" i="24"/>
  <c r="I228" i="24"/>
  <c r="K409" i="24"/>
  <c r="J409" i="24"/>
  <c r="I409" i="24"/>
  <c r="J498" i="24"/>
  <c r="I498" i="24"/>
  <c r="K498" i="24"/>
  <c r="K412" i="24"/>
  <c r="J412" i="24"/>
  <c r="I412" i="24"/>
  <c r="K463" i="24"/>
  <c r="J463" i="24"/>
  <c r="I463" i="24"/>
  <c r="K394" i="24"/>
  <c r="J394" i="24"/>
  <c r="I394" i="24"/>
  <c r="J217" i="24"/>
  <c r="K217" i="24"/>
  <c r="I217" i="24"/>
  <c r="K82" i="24"/>
  <c r="J82" i="24"/>
  <c r="I82" i="24"/>
  <c r="J46" i="24"/>
  <c r="K46" i="24"/>
  <c r="I46" i="24"/>
  <c r="K171" i="24"/>
  <c r="J171" i="24"/>
  <c r="I171" i="24"/>
  <c r="K175" i="24"/>
  <c r="I175" i="24"/>
  <c r="J175" i="24"/>
  <c r="J100" i="24"/>
  <c r="K100" i="24"/>
  <c r="I100" i="24"/>
  <c r="K297" i="24"/>
  <c r="J297" i="24"/>
  <c r="I297" i="24"/>
  <c r="I184" i="24"/>
  <c r="J184" i="24"/>
  <c r="K184" i="24"/>
  <c r="K327" i="24"/>
  <c r="J327" i="24"/>
  <c r="I327" i="24"/>
  <c r="K90" i="24"/>
  <c r="I90" i="24"/>
  <c r="J90" i="24"/>
  <c r="K11" i="24"/>
  <c r="J11" i="24"/>
  <c r="I11" i="24"/>
  <c r="J281" i="24"/>
  <c r="K281" i="24"/>
  <c r="I281" i="24"/>
  <c r="K292" i="24"/>
  <c r="I292" i="24"/>
  <c r="J292" i="24"/>
  <c r="K308" i="24"/>
  <c r="J308" i="24"/>
  <c r="I308" i="24"/>
  <c r="K472" i="24"/>
  <c r="I472" i="24"/>
  <c r="J472" i="24"/>
  <c r="K54" i="24"/>
  <c r="J54" i="24"/>
  <c r="I54" i="24"/>
  <c r="K445" i="24"/>
  <c r="J445" i="24"/>
  <c r="I445" i="24"/>
  <c r="K237" i="24"/>
  <c r="J237" i="24"/>
  <c r="I237" i="24"/>
  <c r="K71" i="24"/>
  <c r="J71" i="24"/>
  <c r="I71" i="24"/>
  <c r="K351" i="24"/>
  <c r="J351" i="24"/>
  <c r="I351" i="24"/>
  <c r="K444" i="24"/>
  <c r="J444" i="24"/>
  <c r="I444" i="24"/>
  <c r="J10" i="24"/>
  <c r="K10" i="24"/>
  <c r="I10" i="24"/>
  <c r="J38" i="24"/>
  <c r="K38" i="24"/>
  <c r="I38" i="24"/>
  <c r="K55" i="24"/>
  <c r="J55" i="24"/>
  <c r="I55" i="24"/>
  <c r="K298" i="24"/>
  <c r="J298" i="24"/>
  <c r="I298" i="24"/>
  <c r="K48" i="24"/>
  <c r="I48" i="24"/>
  <c r="J48" i="24"/>
  <c r="K390" i="24"/>
  <c r="J390" i="24"/>
  <c r="I390" i="24"/>
  <c r="J41" i="24"/>
  <c r="K41" i="24"/>
  <c r="I41" i="24"/>
  <c r="K258" i="24"/>
  <c r="J258" i="24"/>
  <c r="I258" i="24"/>
  <c r="K480" i="24"/>
  <c r="I480" i="24"/>
  <c r="J480" i="24"/>
  <c r="J25" i="24"/>
  <c r="K25" i="24"/>
  <c r="I25" i="24"/>
  <c r="J129" i="24"/>
  <c r="K129" i="24"/>
  <c r="I129" i="24"/>
  <c r="J190" i="24"/>
  <c r="K190" i="24"/>
  <c r="I190" i="24"/>
  <c r="K275" i="24"/>
  <c r="J275" i="24"/>
  <c r="I275" i="24"/>
  <c r="J200" i="24"/>
  <c r="K200" i="24"/>
  <c r="I200" i="24"/>
  <c r="J9" i="24"/>
  <c r="K9" i="24"/>
  <c r="I9" i="24"/>
  <c r="K373" i="24"/>
  <c r="J373" i="24"/>
  <c r="I373" i="24"/>
  <c r="J161" i="24"/>
  <c r="K161" i="24"/>
  <c r="I161" i="24"/>
  <c r="K501" i="24"/>
  <c r="J501" i="24"/>
  <c r="I501" i="24"/>
  <c r="K197" i="24"/>
  <c r="I197" i="24"/>
  <c r="J197" i="24"/>
  <c r="K20" i="24"/>
  <c r="J20" i="24"/>
  <c r="I20" i="24"/>
  <c r="J424" i="24"/>
  <c r="I424" i="24"/>
  <c r="K424" i="24"/>
  <c r="J234" i="24"/>
  <c r="I234" i="24"/>
  <c r="K234" i="24"/>
  <c r="K215" i="24"/>
  <c r="J215" i="24"/>
  <c r="I215" i="24"/>
  <c r="K229" i="24"/>
  <c r="J229" i="24"/>
  <c r="I229" i="24"/>
  <c r="K279" i="24"/>
  <c r="I279" i="24"/>
  <c r="J279" i="24"/>
  <c r="K369" i="24"/>
  <c r="J369" i="24"/>
  <c r="I369" i="24"/>
  <c r="K315" i="24"/>
  <c r="J315" i="24"/>
  <c r="I315" i="24"/>
  <c r="K123" i="24"/>
  <c r="J123" i="24"/>
  <c r="I123" i="24"/>
  <c r="J201" i="24"/>
  <c r="K201" i="24"/>
  <c r="I201" i="24"/>
  <c r="K475" i="24"/>
  <c r="J475" i="24"/>
  <c r="I475" i="24"/>
  <c r="J459" i="24"/>
  <c r="K459" i="24"/>
  <c r="I459" i="24"/>
  <c r="K117" i="24"/>
  <c r="J117" i="24"/>
  <c r="I117" i="24"/>
  <c r="K109" i="24"/>
  <c r="I109" i="24"/>
  <c r="J109" i="24"/>
  <c r="K4" i="24"/>
  <c r="J4" i="24"/>
  <c r="I4" i="24"/>
  <c r="J419" i="24"/>
  <c r="K419" i="24"/>
  <c r="I419" i="24"/>
  <c r="K479" i="24"/>
  <c r="J479" i="24"/>
  <c r="I479" i="24"/>
  <c r="K96" i="24"/>
  <c r="J96" i="24"/>
  <c r="I96" i="24"/>
  <c r="K37" i="24"/>
  <c r="J37" i="24"/>
  <c r="I37" i="24"/>
  <c r="K133" i="24"/>
  <c r="J133" i="24"/>
  <c r="I133" i="24"/>
  <c r="K381" i="24"/>
  <c r="J381" i="24"/>
  <c r="I381" i="24"/>
  <c r="K325" i="24"/>
  <c r="I325" i="24"/>
  <c r="J325" i="24"/>
  <c r="K186" i="24"/>
  <c r="J186" i="24"/>
  <c r="I186" i="24"/>
  <c r="J227" i="24"/>
  <c r="I227" i="24"/>
  <c r="K227" i="24"/>
  <c r="K393" i="24"/>
  <c r="J393" i="24"/>
  <c r="I393" i="24"/>
  <c r="K357" i="24"/>
  <c r="J357" i="24"/>
  <c r="I357" i="24"/>
  <c r="I340" i="24"/>
  <c r="K340" i="24"/>
  <c r="J340" i="24"/>
  <c r="K108" i="24"/>
  <c r="J108" i="24"/>
  <c r="I108" i="24"/>
  <c r="K487" i="24"/>
  <c r="J487" i="24"/>
  <c r="I487" i="24"/>
  <c r="J110" i="24"/>
  <c r="K110" i="24"/>
  <c r="I110" i="24"/>
  <c r="J473" i="24"/>
  <c r="K473" i="24"/>
  <c r="I473" i="24"/>
  <c r="J57" i="24"/>
  <c r="K57" i="24"/>
  <c r="I57" i="24"/>
  <c r="J169" i="24"/>
  <c r="K169" i="24"/>
  <c r="I169" i="24"/>
  <c r="K72" i="24"/>
  <c r="J72" i="24"/>
  <c r="I72" i="24"/>
  <c r="K447" i="24"/>
  <c r="J447" i="24"/>
  <c r="I447" i="24"/>
  <c r="K495" i="24"/>
  <c r="J495" i="24"/>
  <c r="I495" i="24"/>
  <c r="K154" i="24"/>
  <c r="J154" i="24"/>
  <c r="I154" i="24"/>
  <c r="K346" i="24"/>
  <c r="J346" i="24"/>
  <c r="I346" i="24"/>
  <c r="K199" i="24"/>
  <c r="J199" i="24"/>
  <c r="I199" i="24"/>
  <c r="J178" i="24"/>
  <c r="K178" i="24"/>
  <c r="I178" i="24"/>
  <c r="J257" i="24"/>
  <c r="K257" i="24"/>
  <c r="I257" i="24"/>
  <c r="K418" i="24"/>
  <c r="I418" i="24"/>
  <c r="J418" i="24"/>
  <c r="J65" i="24"/>
  <c r="K65" i="24"/>
  <c r="I65" i="24"/>
  <c r="K466" i="24"/>
  <c r="J466" i="24"/>
  <c r="I466" i="24"/>
  <c r="K16" i="24"/>
  <c r="J16" i="24"/>
  <c r="I16" i="24"/>
  <c r="I416" i="24"/>
  <c r="J416" i="24"/>
  <c r="K416" i="24"/>
  <c r="K344" i="24"/>
  <c r="J344" i="24"/>
  <c r="I344" i="24"/>
  <c r="K467" i="24"/>
  <c r="J467" i="24"/>
  <c r="I467" i="24"/>
  <c r="K209" i="24"/>
  <c r="J209" i="24"/>
  <c r="I209" i="24"/>
  <c r="K295" i="24"/>
  <c r="J295" i="24"/>
  <c r="I295" i="24"/>
  <c r="J362" i="24"/>
  <c r="K362" i="24"/>
  <c r="I362" i="24"/>
  <c r="J392" i="24"/>
  <c r="K392" i="24"/>
  <c r="I392" i="24"/>
  <c r="K144" i="24"/>
  <c r="J144" i="24"/>
  <c r="I144" i="24"/>
  <c r="K317" i="24"/>
  <c r="J317" i="24"/>
  <c r="I317" i="24"/>
  <c r="J74" i="24"/>
  <c r="I74" i="24"/>
  <c r="K74" i="24"/>
  <c r="J138" i="24"/>
  <c r="I138" i="24"/>
  <c r="K138" i="24"/>
  <c r="K322" i="24"/>
  <c r="J322" i="24"/>
  <c r="I322" i="24"/>
  <c r="K290" i="24"/>
  <c r="I290" i="24"/>
  <c r="J290" i="24"/>
  <c r="K243" i="24"/>
  <c r="J243" i="24"/>
  <c r="I243" i="24"/>
  <c r="J232" i="24"/>
  <c r="K232" i="24"/>
  <c r="I232" i="24"/>
  <c r="J62" i="24"/>
  <c r="K62" i="24"/>
  <c r="I62" i="24"/>
  <c r="K67" i="24"/>
  <c r="J67" i="24"/>
  <c r="I67" i="24"/>
  <c r="K86" i="24"/>
  <c r="J86" i="24"/>
  <c r="I86" i="24"/>
  <c r="K324" i="24"/>
  <c r="J324" i="24"/>
  <c r="I324" i="24"/>
  <c r="K413" i="24"/>
  <c r="J413" i="24"/>
  <c r="I413" i="24"/>
  <c r="K101" i="24"/>
  <c r="J101" i="24"/>
  <c r="I101" i="24"/>
  <c r="K415" i="24"/>
  <c r="J415" i="24"/>
  <c r="I415" i="24"/>
  <c r="J176" i="24"/>
  <c r="K176" i="24"/>
  <c r="I176" i="24"/>
  <c r="K293" i="24"/>
  <c r="J293" i="24"/>
  <c r="I293" i="24"/>
  <c r="J17" i="24"/>
  <c r="K17" i="24"/>
  <c r="I17" i="24"/>
  <c r="K282" i="24"/>
  <c r="J282" i="24"/>
  <c r="I282" i="24"/>
  <c r="K499" i="24"/>
  <c r="J499" i="24"/>
  <c r="I499" i="24"/>
  <c r="J490" i="24"/>
  <c r="I490" i="24"/>
  <c r="K490" i="24"/>
  <c r="J73" i="24"/>
  <c r="K73" i="24"/>
  <c r="I73" i="24"/>
  <c r="K53" i="24"/>
  <c r="J53" i="24"/>
  <c r="I53" i="24"/>
  <c r="K226" i="24"/>
  <c r="J226" i="24"/>
  <c r="I226" i="24"/>
  <c r="J470" i="24"/>
  <c r="K470" i="24"/>
  <c r="I470" i="24"/>
  <c r="K358" i="24"/>
  <c r="J358" i="24"/>
  <c r="I358" i="24"/>
  <c r="K329" i="24"/>
  <c r="J329" i="24"/>
  <c r="I329" i="24"/>
  <c r="J291" i="24"/>
  <c r="K291" i="24"/>
  <c r="I291" i="24"/>
  <c r="K149" i="24"/>
  <c r="J149" i="24"/>
  <c r="I149" i="24"/>
  <c r="K208" i="24"/>
  <c r="J208" i="24"/>
  <c r="I208" i="24"/>
  <c r="J128" i="24"/>
  <c r="K128" i="24"/>
  <c r="I128" i="24"/>
  <c r="J366" i="24"/>
  <c r="K366" i="24"/>
  <c r="I366" i="24"/>
  <c r="K183" i="24"/>
  <c r="J183" i="24"/>
  <c r="I183" i="24"/>
  <c r="K160" i="24"/>
  <c r="J160" i="24"/>
  <c r="I160" i="24"/>
  <c r="K359" i="24"/>
  <c r="J359" i="24"/>
  <c r="I359" i="24"/>
  <c r="J80" i="24"/>
  <c r="K80" i="24"/>
  <c r="I80" i="24"/>
  <c r="J202" i="24"/>
  <c r="K202" i="24"/>
  <c r="I202" i="24"/>
  <c r="K115" i="24"/>
  <c r="J115" i="24"/>
  <c r="I115" i="24"/>
  <c r="K15" i="24"/>
  <c r="I15" i="24"/>
  <c r="J15" i="24"/>
  <c r="K179" i="24"/>
  <c r="J179" i="24"/>
  <c r="I179" i="24"/>
  <c r="K207" i="24"/>
  <c r="J207" i="24"/>
  <c r="I207" i="24"/>
  <c r="K441" i="24"/>
  <c r="I441" i="24"/>
  <c r="J441" i="24"/>
  <c r="K221" i="24"/>
  <c r="J221" i="24"/>
  <c r="I221" i="24"/>
  <c r="J331" i="24"/>
  <c r="K331" i="24"/>
  <c r="I331" i="24"/>
  <c r="J270" i="24"/>
  <c r="I270" i="24"/>
  <c r="K270" i="24"/>
  <c r="J334" i="24"/>
  <c r="K334" i="24"/>
  <c r="I334" i="24"/>
  <c r="K368" i="24"/>
  <c r="J368" i="24"/>
  <c r="I368" i="24"/>
  <c r="K188" i="24"/>
  <c r="J188" i="24"/>
  <c r="I188" i="24"/>
  <c r="K484" i="24"/>
  <c r="J484" i="24"/>
  <c r="I484" i="24"/>
  <c r="K36" i="24"/>
  <c r="J36" i="24"/>
  <c r="I36" i="24"/>
  <c r="K431" i="24"/>
  <c r="J431" i="24"/>
  <c r="I431" i="24"/>
  <c r="K262" i="24"/>
  <c r="J262" i="24"/>
  <c r="I262" i="24"/>
  <c r="J276" i="24"/>
  <c r="K276" i="24"/>
  <c r="I276" i="24"/>
  <c r="J494" i="24"/>
  <c r="K494" i="24"/>
  <c r="I494" i="24"/>
  <c r="K91" i="24"/>
  <c r="J91" i="24"/>
  <c r="I91" i="24"/>
  <c r="J378" i="24"/>
  <c r="K378" i="24"/>
  <c r="I378" i="24"/>
  <c r="J193" i="24"/>
  <c r="K193" i="24"/>
  <c r="I193" i="24"/>
  <c r="K60" i="24"/>
  <c r="I60" i="24"/>
  <c r="J60" i="24"/>
  <c r="K104" i="24"/>
  <c r="J104" i="24"/>
  <c r="I104" i="24"/>
  <c r="I66" i="24"/>
  <c r="K66" i="24"/>
  <c r="J66" i="24"/>
  <c r="J316" i="24"/>
  <c r="K316" i="24"/>
  <c r="I316" i="24"/>
  <c r="J355" i="24"/>
  <c r="I355" i="24"/>
  <c r="K355" i="24"/>
  <c r="K429" i="24"/>
  <c r="J429" i="24"/>
  <c r="I429" i="24"/>
  <c r="K222" i="24"/>
  <c r="J222" i="24"/>
  <c r="I222" i="24"/>
  <c r="J89" i="24"/>
  <c r="K89" i="24"/>
  <c r="I89" i="24"/>
  <c r="K458" i="24"/>
  <c r="I458" i="24"/>
  <c r="J458" i="24"/>
  <c r="K407" i="24"/>
  <c r="J407" i="24"/>
  <c r="I407" i="24"/>
  <c r="K264" i="24"/>
  <c r="J264" i="24"/>
  <c r="I264" i="24"/>
  <c r="K435" i="24"/>
  <c r="J435" i="24"/>
  <c r="I435" i="24"/>
  <c r="K107" i="24"/>
  <c r="J107" i="24"/>
  <c r="I107" i="24"/>
  <c r="K126" i="24"/>
  <c r="I126" i="24"/>
  <c r="J126" i="24"/>
  <c r="K146" i="24"/>
  <c r="J146" i="24"/>
  <c r="I146" i="24"/>
  <c r="K345" i="24"/>
  <c r="J345" i="24"/>
  <c r="I345" i="24"/>
  <c r="K468" i="24"/>
  <c r="J468" i="24"/>
  <c r="I468" i="24"/>
  <c r="K361" i="24"/>
  <c r="J361" i="24"/>
  <c r="I361" i="24"/>
  <c r="K450" i="24"/>
  <c r="J450" i="24"/>
  <c r="I450" i="24"/>
  <c r="J182" i="24"/>
  <c r="I182" i="24"/>
  <c r="K182" i="24"/>
  <c r="K216" i="24"/>
  <c r="J216" i="24"/>
  <c r="I216" i="24"/>
  <c r="K471" i="24"/>
  <c r="J471" i="24"/>
  <c r="I471" i="24"/>
  <c r="K304" i="24"/>
  <c r="J304" i="24"/>
  <c r="I304" i="24"/>
  <c r="K456" i="24"/>
  <c r="J456" i="24"/>
  <c r="I456" i="24"/>
  <c r="J449" i="24"/>
  <c r="I449" i="24"/>
  <c r="K449" i="24"/>
  <c r="K326" i="24"/>
  <c r="J326" i="24"/>
  <c r="I326" i="24"/>
  <c r="K428" i="24"/>
  <c r="J428" i="24"/>
  <c r="I428" i="24"/>
  <c r="J220" i="24"/>
  <c r="K220" i="24"/>
  <c r="I220" i="24"/>
  <c r="J42" i="24"/>
  <c r="I42" i="24"/>
  <c r="K42" i="24"/>
  <c r="K356" i="24"/>
  <c r="I356" i="24"/>
  <c r="J356" i="24"/>
  <c r="K389" i="24"/>
  <c r="J389" i="24"/>
  <c r="I389" i="24"/>
  <c r="K309" i="24"/>
  <c r="J309" i="24"/>
  <c r="I309" i="24"/>
  <c r="K376" i="24"/>
  <c r="J376" i="24"/>
  <c r="I376" i="24"/>
  <c r="K465" i="24"/>
  <c r="J465" i="24"/>
  <c r="I465" i="24"/>
  <c r="K218" i="24"/>
  <c r="J218" i="24"/>
  <c r="I218" i="24"/>
  <c r="K51" i="24"/>
  <c r="J51" i="24"/>
  <c r="I51" i="24"/>
  <c r="I58" i="24"/>
  <c r="K58" i="24"/>
  <c r="J58" i="24"/>
  <c r="K256" i="24"/>
  <c r="J256" i="24"/>
  <c r="I256" i="24"/>
  <c r="K332" i="24"/>
  <c r="J332" i="24"/>
  <c r="I332" i="24"/>
  <c r="K162" i="24"/>
  <c r="I162" i="24"/>
  <c r="J162" i="24"/>
  <c r="K223" i="24"/>
  <c r="J223" i="24"/>
  <c r="I223" i="24"/>
  <c r="K350" i="24"/>
  <c r="J350" i="24"/>
  <c r="I350" i="24"/>
  <c r="J137" i="24"/>
  <c r="K137" i="24"/>
  <c r="I137" i="24"/>
  <c r="J320" i="24"/>
  <c r="K320" i="24"/>
  <c r="I320" i="24"/>
  <c r="K402" i="24"/>
  <c r="J402" i="24"/>
  <c r="I402" i="24"/>
  <c r="K443" i="24"/>
  <c r="J443" i="24"/>
  <c r="I443" i="24"/>
  <c r="J406" i="24"/>
  <c r="I406" i="24"/>
  <c r="K406" i="24"/>
  <c r="K371" i="24"/>
  <c r="J371" i="24"/>
  <c r="I371" i="24"/>
  <c r="K261" i="24"/>
  <c r="J261" i="24"/>
  <c r="I261" i="24"/>
  <c r="K417" i="24"/>
  <c r="J417" i="24"/>
  <c r="I417" i="24"/>
  <c r="K488" i="24"/>
  <c r="J488" i="24"/>
  <c r="I488" i="24"/>
  <c r="K489" i="24"/>
  <c r="J489" i="24"/>
  <c r="I489" i="24"/>
  <c r="J259" i="24"/>
  <c r="I259" i="24"/>
  <c r="K259" i="24"/>
  <c r="K426" i="24"/>
  <c r="J426" i="24"/>
  <c r="I426" i="24"/>
  <c r="J249" i="24"/>
  <c r="K249" i="24"/>
  <c r="I249" i="24"/>
  <c r="J328" i="24"/>
  <c r="K328" i="24"/>
  <c r="I328" i="24"/>
  <c r="K26" i="24"/>
  <c r="I26" i="24"/>
  <c r="J26" i="24"/>
  <c r="K423" i="24"/>
  <c r="J423" i="24"/>
  <c r="I423" i="24"/>
  <c r="K150" i="24"/>
  <c r="J150" i="24"/>
  <c r="I150" i="24"/>
  <c r="J438" i="24"/>
  <c r="K438" i="24"/>
  <c r="I438" i="24"/>
  <c r="K274" i="24"/>
  <c r="J274" i="24"/>
  <c r="I274" i="24"/>
  <c r="K212" i="24"/>
  <c r="J212" i="24"/>
  <c r="I212" i="24"/>
  <c r="J164" i="24"/>
  <c r="K164" i="24"/>
  <c r="I164" i="24"/>
  <c r="K63" i="24"/>
  <c r="J63" i="24"/>
  <c r="I63" i="24"/>
  <c r="K305" i="24"/>
  <c r="J305" i="24"/>
  <c r="I305" i="24"/>
  <c r="K94" i="24"/>
  <c r="J94" i="24"/>
  <c r="I94" i="24"/>
  <c r="J310" i="24"/>
  <c r="I310" i="24"/>
  <c r="K310" i="24"/>
  <c r="K272" i="24"/>
  <c r="J272" i="24"/>
  <c r="I272" i="24"/>
  <c r="J388" i="24"/>
  <c r="I388" i="24"/>
  <c r="K388" i="24"/>
  <c r="K454" i="24"/>
  <c r="J454" i="24"/>
  <c r="I454" i="24"/>
  <c r="K453" i="24"/>
  <c r="J453" i="24"/>
  <c r="I453" i="24"/>
  <c r="K301" i="24"/>
  <c r="J301" i="24"/>
  <c r="I301" i="24"/>
  <c r="K396" i="24"/>
  <c r="J396" i="24"/>
  <c r="I396" i="24"/>
  <c r="K349" i="24"/>
  <c r="I349" i="24"/>
  <c r="J349" i="24"/>
  <c r="K143" i="24"/>
  <c r="I143" i="24"/>
  <c r="J143" i="24"/>
  <c r="K195" i="24"/>
  <c r="J195" i="24"/>
  <c r="I195" i="24"/>
  <c r="J398" i="24"/>
  <c r="K398" i="24"/>
  <c r="I398" i="24"/>
  <c r="K98" i="24"/>
  <c r="J98" i="24"/>
  <c r="I98" i="24"/>
  <c r="K124" i="24"/>
  <c r="J124" i="24"/>
  <c r="I124" i="24"/>
  <c r="K45" i="24"/>
  <c r="I45" i="24"/>
  <c r="J45" i="24"/>
  <c r="J238" i="24"/>
  <c r="I238" i="24"/>
  <c r="K238" i="24"/>
  <c r="J265" i="24"/>
  <c r="K265" i="24"/>
  <c r="I265" i="24"/>
  <c r="J210" i="24"/>
  <c r="I210" i="24"/>
  <c r="K210" i="24"/>
  <c r="K248" i="24"/>
  <c r="J248" i="24"/>
  <c r="I248" i="24"/>
  <c r="J299" i="24"/>
  <c r="K299" i="24"/>
  <c r="I299" i="24"/>
  <c r="K461" i="24"/>
  <c r="J461" i="24"/>
  <c r="I461" i="24"/>
  <c r="K307" i="24"/>
  <c r="J307" i="24"/>
  <c r="I307" i="24"/>
  <c r="K112" i="24"/>
  <c r="I112" i="24"/>
  <c r="J112" i="24"/>
  <c r="K364" i="24"/>
  <c r="J364" i="24"/>
  <c r="I364" i="24"/>
  <c r="K135" i="24"/>
  <c r="J135" i="24"/>
  <c r="I135" i="24"/>
  <c r="K23" i="24"/>
  <c r="I23" i="24"/>
  <c r="J23" i="24"/>
  <c r="K219" i="24"/>
  <c r="J219" i="24"/>
  <c r="I219" i="24"/>
  <c r="K365" i="24"/>
  <c r="J365" i="24"/>
  <c r="I365" i="24"/>
  <c r="K405" i="24"/>
  <c r="J405" i="24"/>
  <c r="I405" i="24"/>
  <c r="K40" i="24"/>
  <c r="I40" i="24"/>
  <c r="J40" i="24"/>
  <c r="K44" i="24"/>
  <c r="J44" i="24"/>
  <c r="I44" i="24"/>
  <c r="K151" i="24"/>
  <c r="I151" i="24"/>
  <c r="J151" i="24"/>
  <c r="J145" i="24"/>
  <c r="K145" i="24"/>
  <c r="I145" i="24"/>
  <c r="K422" i="24"/>
  <c r="J422" i="24"/>
  <c r="I422" i="24"/>
  <c r="K411" i="24"/>
  <c r="J411" i="24"/>
  <c r="I411" i="24"/>
  <c r="J395" i="24"/>
  <c r="K395" i="24"/>
  <c r="I395" i="24"/>
  <c r="K5" i="24"/>
  <c r="J5" i="24"/>
  <c r="I5" i="24"/>
  <c r="J118" i="24"/>
  <c r="I118" i="24"/>
  <c r="K118" i="24"/>
  <c r="K493" i="24"/>
  <c r="J493" i="24"/>
  <c r="I493" i="24"/>
  <c r="K181" i="24"/>
  <c r="J181" i="24"/>
  <c r="I181" i="24"/>
  <c r="K280" i="24"/>
  <c r="J280" i="24"/>
  <c r="I280" i="24"/>
  <c r="K27" i="24"/>
  <c r="J27" i="24"/>
  <c r="I27" i="24"/>
  <c r="K127" i="24"/>
  <c r="J127" i="24"/>
  <c r="I127" i="24"/>
  <c r="K13" i="24"/>
  <c r="J13" i="24"/>
  <c r="I13" i="24"/>
  <c r="K180" i="24"/>
  <c r="J180" i="24"/>
  <c r="I180" i="24"/>
  <c r="K300" i="24"/>
  <c r="J300" i="24"/>
  <c r="I300" i="24"/>
  <c r="K116" i="24"/>
  <c r="J116" i="24"/>
  <c r="I116" i="24"/>
  <c r="K14" i="24"/>
  <c r="J14" i="24"/>
  <c r="I14" i="24"/>
  <c r="J474" i="24"/>
  <c r="K474" i="24"/>
  <c r="I474" i="24"/>
  <c r="K271" i="24"/>
  <c r="J271" i="24"/>
  <c r="I271" i="24"/>
  <c r="K30" i="24"/>
  <c r="J30" i="24"/>
  <c r="I30" i="24"/>
  <c r="K462" i="24"/>
  <c r="J462" i="24"/>
  <c r="I462" i="24"/>
  <c r="J387" i="24"/>
  <c r="K387" i="24"/>
  <c r="I387" i="24"/>
  <c r="J56" i="24"/>
  <c r="K56" i="24"/>
  <c r="I56" i="24"/>
  <c r="I12" i="24"/>
  <c r="K12" i="24"/>
  <c r="J12" i="24"/>
  <c r="K314" i="24"/>
  <c r="I314" i="24"/>
  <c r="J314" i="24"/>
  <c r="K196" i="24"/>
  <c r="J196" i="24"/>
  <c r="I196" i="24"/>
  <c r="K205" i="24"/>
  <c r="I205" i="24"/>
  <c r="J205" i="24"/>
  <c r="J50" i="24"/>
  <c r="I50" i="24"/>
  <c r="K50" i="24"/>
  <c r="K230" i="24"/>
  <c r="J230" i="24"/>
  <c r="I230" i="24"/>
  <c r="I313" i="24"/>
  <c r="J313" i="24"/>
  <c r="K313" i="24"/>
  <c r="K32" i="24"/>
  <c r="I32" i="24"/>
  <c r="J32" i="24"/>
  <c r="J122" i="24"/>
  <c r="I122" i="24"/>
  <c r="K122" i="24"/>
  <c r="K414" i="24"/>
  <c r="J414" i="24"/>
  <c r="I414" i="24"/>
  <c r="J113" i="24"/>
  <c r="K113" i="24"/>
  <c r="I113" i="24"/>
  <c r="K47" i="24"/>
  <c r="J47" i="24"/>
  <c r="I47" i="24"/>
  <c r="K319" i="24"/>
  <c r="J319" i="24"/>
  <c r="I319" i="24"/>
  <c r="K83" i="24"/>
  <c r="J83" i="24"/>
  <c r="I83" i="24"/>
  <c r="K61" i="24"/>
  <c r="J61" i="24"/>
  <c r="I61" i="24"/>
  <c r="K260" i="24"/>
  <c r="J260" i="24"/>
  <c r="I260" i="24"/>
  <c r="K165" i="24"/>
  <c r="I165" i="24"/>
  <c r="J165" i="24"/>
  <c r="K372" i="24"/>
  <c r="J372" i="24"/>
  <c r="I372" i="24"/>
  <c r="K294" i="24"/>
  <c r="J294" i="24"/>
  <c r="I294" i="24"/>
  <c r="K277" i="24"/>
  <c r="J277" i="24"/>
  <c r="I277" i="24"/>
  <c r="K360" i="24"/>
  <c r="J360" i="24"/>
  <c r="I360" i="24"/>
  <c r="J152" i="24"/>
  <c r="K152" i="24"/>
  <c r="I152" i="24"/>
  <c r="K436" i="24"/>
  <c r="J436" i="24"/>
  <c r="I436" i="24"/>
  <c r="J76" i="24"/>
  <c r="K76" i="24"/>
  <c r="I76" i="24"/>
  <c r="K296" i="24"/>
  <c r="J296" i="24"/>
  <c r="I296" i="24"/>
  <c r="J140" i="24"/>
  <c r="K140" i="24"/>
  <c r="I140" i="24"/>
  <c r="J68" i="24"/>
  <c r="I68" i="24"/>
  <c r="K68" i="24"/>
  <c r="K286" i="24"/>
  <c r="J286" i="24"/>
  <c r="I286" i="24"/>
  <c r="K377" i="24"/>
  <c r="I377" i="24"/>
  <c r="J377" i="24"/>
  <c r="J348" i="24"/>
  <c r="K348" i="24"/>
  <c r="I348" i="24"/>
  <c r="K446" i="24"/>
  <c r="J446" i="24"/>
  <c r="I446" i="24"/>
  <c r="K177" i="24"/>
  <c r="J177" i="24"/>
  <c r="I177" i="24"/>
  <c r="K204" i="24"/>
  <c r="J204" i="24"/>
  <c r="I204" i="24"/>
  <c r="K502" i="24"/>
  <c r="J502" i="24"/>
  <c r="I502" i="24"/>
  <c r="K84" i="24"/>
  <c r="I84" i="24"/>
  <c r="J84" i="24"/>
  <c r="K187" i="24"/>
  <c r="J187" i="24"/>
  <c r="I187" i="24"/>
  <c r="K285" i="24"/>
  <c r="J285" i="24"/>
  <c r="I285" i="24"/>
  <c r="J192" i="24"/>
  <c r="K192" i="24"/>
  <c r="I192" i="24"/>
  <c r="K339" i="24"/>
  <c r="J339" i="24"/>
  <c r="I339" i="24"/>
  <c r="K485" i="24"/>
  <c r="J485" i="24"/>
  <c r="I485" i="24"/>
  <c r="K8" i="24"/>
  <c r="J8" i="24"/>
  <c r="I8" i="24"/>
  <c r="K70" i="24"/>
  <c r="J70" i="24"/>
  <c r="I70" i="24"/>
  <c r="K166" i="24"/>
  <c r="J166" i="24"/>
  <c r="I166" i="24"/>
  <c r="K460" i="24"/>
  <c r="J460" i="24"/>
  <c r="I460" i="24"/>
  <c r="K482" i="24"/>
  <c r="I482" i="24"/>
  <c r="J482" i="24"/>
  <c r="J352" i="24"/>
  <c r="K352" i="24"/>
  <c r="I352" i="24"/>
  <c r="K231" i="24"/>
  <c r="I231" i="24"/>
  <c r="J231" i="24"/>
  <c r="J194" i="24"/>
  <c r="K194" i="24"/>
  <c r="I194" i="24"/>
  <c r="K379" i="24"/>
  <c r="J379" i="24"/>
  <c r="I379" i="24"/>
  <c r="K87" i="24"/>
  <c r="J87" i="24"/>
  <c r="I87" i="24"/>
  <c r="J81" i="24"/>
  <c r="I81" i="24"/>
  <c r="K81" i="24"/>
  <c r="K427" i="24"/>
  <c r="J427" i="24"/>
  <c r="I427" i="24"/>
  <c r="I432" i="24"/>
  <c r="J432" i="24"/>
  <c r="K432" i="24"/>
  <c r="K213" i="24"/>
  <c r="J213" i="24"/>
  <c r="I213" i="24"/>
  <c r="J153" i="24"/>
  <c r="K153" i="24"/>
  <c r="I153" i="24"/>
  <c r="K239" i="24"/>
  <c r="J239" i="24"/>
  <c r="I239" i="24"/>
  <c r="K93" i="24"/>
  <c r="J93" i="24"/>
  <c r="I93" i="24"/>
  <c r="J342" i="24"/>
  <c r="K342" i="24"/>
  <c r="I342" i="24"/>
  <c r="K420" i="24"/>
  <c r="I420" i="24"/>
  <c r="J420" i="24"/>
  <c r="K103" i="24"/>
  <c r="J103" i="24"/>
  <c r="I103" i="24"/>
  <c r="J105" i="24"/>
  <c r="K105" i="24"/>
  <c r="I105" i="24"/>
  <c r="J97" i="24"/>
  <c r="I97" i="24"/>
  <c r="K97" i="24"/>
  <c r="K283" i="24"/>
  <c r="J283" i="24"/>
  <c r="I283" i="24"/>
  <c r="K255" i="24"/>
  <c r="J255" i="24"/>
  <c r="I255" i="24"/>
  <c r="K211" i="24"/>
  <c r="J211" i="24"/>
  <c r="I211" i="24"/>
  <c r="K496" i="24"/>
  <c r="I496" i="24"/>
  <c r="J496" i="24"/>
  <c r="K486" i="24"/>
  <c r="J486" i="24"/>
  <c r="I486" i="24"/>
  <c r="K167" i="24"/>
  <c r="J167" i="24"/>
  <c r="I167" i="24"/>
  <c r="J363" i="24"/>
  <c r="I363" i="24"/>
  <c r="K363" i="24"/>
  <c r="K134" i="24"/>
  <c r="I134" i="24"/>
  <c r="J134" i="24"/>
  <c r="K244" i="24"/>
  <c r="J244" i="24"/>
  <c r="I244" i="24"/>
  <c r="K240" i="24"/>
  <c r="J240" i="24"/>
  <c r="I240" i="24"/>
  <c r="K141" i="24"/>
  <c r="J141" i="24"/>
  <c r="I141" i="24"/>
  <c r="K269" i="24"/>
  <c r="I269" i="24"/>
  <c r="J269" i="24"/>
  <c r="K382" i="24"/>
  <c r="J382" i="24"/>
  <c r="I382" i="24"/>
  <c r="K34" i="24"/>
  <c r="I34" i="24"/>
  <c r="J34" i="24"/>
  <c r="K18" i="24"/>
  <c r="J18" i="24"/>
  <c r="I18" i="24"/>
  <c r="K52" i="24"/>
  <c r="J52" i="24"/>
  <c r="I52" i="24"/>
  <c r="J49" i="24"/>
  <c r="K49" i="24"/>
  <c r="I49" i="24"/>
  <c r="J302" i="24"/>
  <c r="K302" i="24"/>
  <c r="I302" i="24"/>
  <c r="K481" i="24"/>
  <c r="J481" i="24"/>
  <c r="I481" i="24"/>
  <c r="K7" i="24"/>
  <c r="J7" i="24"/>
  <c r="I7" i="24"/>
  <c r="K400" i="24"/>
  <c r="I400" i="24"/>
  <c r="J400" i="24"/>
  <c r="K22" i="24"/>
  <c r="J22" i="24"/>
  <c r="I22" i="24"/>
  <c r="K251" i="24"/>
  <c r="J251" i="24"/>
  <c r="I251" i="24"/>
  <c r="J88" i="24"/>
  <c r="K88" i="24"/>
  <c r="I88" i="24"/>
  <c r="J214" i="24"/>
  <c r="K214" i="24"/>
  <c r="I214" i="24"/>
  <c r="K337" i="24"/>
  <c r="J337" i="24"/>
  <c r="I337" i="24"/>
  <c r="K29" i="24"/>
  <c r="J29" i="24"/>
  <c r="I29" i="24"/>
  <c r="J156" i="24"/>
  <c r="K156" i="24"/>
  <c r="I156" i="24"/>
  <c r="K39" i="24"/>
  <c r="J39" i="24"/>
  <c r="I39" i="24"/>
  <c r="K43" i="24"/>
  <c r="J43" i="24"/>
  <c r="I43" i="24"/>
  <c r="I130" i="24"/>
  <c r="J130" i="24"/>
  <c r="K130" i="24"/>
  <c r="K403" i="24"/>
  <c r="J403" i="24"/>
  <c r="I403" i="24"/>
  <c r="J289" i="24"/>
  <c r="K289" i="24"/>
  <c r="I289" i="24"/>
  <c r="J321" i="24"/>
  <c r="K321" i="24"/>
  <c r="I321" i="24"/>
  <c r="K312" i="24"/>
  <c r="J312" i="24"/>
  <c r="I312" i="24"/>
  <c r="K333" i="24"/>
  <c r="J333" i="24"/>
  <c r="I333" i="24"/>
  <c r="K224" i="24"/>
  <c r="J224" i="24"/>
  <c r="I224" i="24"/>
  <c r="K236" i="24"/>
  <c r="I236" i="24"/>
  <c r="J236" i="24"/>
  <c r="K437" i="24"/>
  <c r="J437" i="24"/>
  <c r="I437" i="24"/>
  <c r="K397" i="24"/>
  <c r="J397" i="24"/>
  <c r="I397" i="24"/>
  <c r="J483" i="24"/>
  <c r="I483" i="24"/>
  <c r="K483" i="24"/>
  <c r="K478" i="24"/>
  <c r="J478" i="24"/>
  <c r="I478" i="24"/>
  <c r="K311" i="24"/>
  <c r="J311" i="24"/>
  <c r="I311" i="24"/>
  <c r="K273" i="24"/>
  <c r="J273" i="24"/>
  <c r="I273" i="24"/>
  <c r="K78" i="24"/>
  <c r="J78" i="24"/>
  <c r="I78" i="24"/>
  <c r="K386" i="24"/>
  <c r="J386" i="24"/>
  <c r="I386" i="24"/>
  <c r="K440" i="24"/>
  <c r="I440" i="24"/>
  <c r="J440" i="24"/>
  <c r="K174" i="24"/>
  <c r="J174" i="24"/>
  <c r="I174" i="24"/>
  <c r="J442" i="24"/>
  <c r="I442" i="24"/>
  <c r="K442" i="24"/>
  <c r="K347" i="24"/>
  <c r="J347" i="24"/>
  <c r="I347" i="24"/>
  <c r="K401" i="24"/>
  <c r="I401" i="24"/>
  <c r="J401" i="24"/>
  <c r="K343" i="24"/>
  <c r="J343" i="24"/>
  <c r="I343" i="24"/>
  <c r="J430" i="24"/>
  <c r="K430" i="24"/>
  <c r="I430" i="24"/>
  <c r="K157" i="24"/>
  <c r="J157" i="24"/>
  <c r="I157" i="24"/>
  <c r="K335" i="24"/>
  <c r="J335" i="24"/>
  <c r="I335" i="24"/>
  <c r="K191" i="24"/>
  <c r="I191" i="24"/>
  <c r="J191" i="24"/>
  <c r="I102" i="24"/>
  <c r="J102" i="24"/>
  <c r="K102" i="24"/>
  <c r="K263" i="24"/>
  <c r="J263" i="24"/>
  <c r="I263" i="24"/>
  <c r="K28" i="24"/>
  <c r="J28" i="24"/>
  <c r="I28" i="24"/>
  <c r="K64" i="24"/>
  <c r="J64" i="24"/>
  <c r="I64" i="24"/>
  <c r="K434" i="24"/>
  <c r="J434" i="24"/>
  <c r="I434" i="24"/>
  <c r="J250" i="24"/>
  <c r="K250" i="24"/>
  <c r="I250" i="24"/>
  <c r="K367" i="24"/>
  <c r="I367" i="24"/>
  <c r="J367" i="24"/>
  <c r="J170" i="24"/>
  <c r="K170" i="24"/>
  <c r="I170" i="24"/>
  <c r="K385" i="24"/>
  <c r="J385" i="24"/>
  <c r="I385" i="24"/>
  <c r="B169" i="13"/>
  <c r="B28" i="4"/>
  <c r="B134" i="13"/>
  <c r="B167" i="13"/>
  <c r="B123" i="13"/>
  <c r="B21" i="13"/>
  <c r="B133" i="13"/>
  <c r="B40" i="13"/>
  <c r="B150" i="13"/>
  <c r="B74" i="13"/>
  <c r="B175" i="13"/>
  <c r="B108" i="13"/>
  <c r="B53" i="13"/>
  <c r="B88" i="13"/>
  <c r="B62" i="13"/>
  <c r="B81" i="13"/>
  <c r="B110" i="13"/>
  <c r="B98" i="13"/>
  <c r="B122" i="13"/>
  <c r="B82" i="13"/>
  <c r="B131" i="13"/>
  <c r="B91" i="13"/>
  <c r="B156" i="13"/>
  <c r="B105" i="13"/>
  <c r="B22" i="13"/>
  <c r="B29" i="13"/>
  <c r="B23" i="13"/>
  <c r="B46" i="13"/>
  <c r="B83" i="13"/>
  <c r="B127" i="13"/>
  <c r="B149" i="13"/>
  <c r="B42" i="13"/>
  <c r="B112" i="13"/>
  <c r="B94" i="13"/>
  <c r="B65" i="13"/>
  <c r="B153" i="13"/>
  <c r="B176" i="13"/>
  <c r="B172" i="13"/>
  <c r="B61" i="13"/>
  <c r="B118" i="13"/>
  <c r="B57" i="13"/>
  <c r="B166" i="13"/>
  <c r="B148" i="13"/>
  <c r="B93" i="13"/>
  <c r="B126" i="13"/>
  <c r="B119" i="13"/>
  <c r="B128" i="13"/>
  <c r="B52" i="13"/>
  <c r="B33" i="13"/>
  <c r="B111" i="13"/>
  <c r="B90" i="13"/>
  <c r="B160" i="13"/>
  <c r="B31" i="13"/>
  <c r="B51" i="13"/>
  <c r="B66" i="13"/>
  <c r="B44" i="13"/>
  <c r="B68" i="13"/>
  <c r="B92" i="13"/>
  <c r="B137" i="13"/>
  <c r="B17" i="13"/>
  <c r="B120" i="13"/>
  <c r="B50" i="13"/>
  <c r="B168" i="13"/>
  <c r="B73" i="13"/>
  <c r="B147" i="13"/>
  <c r="B161" i="13"/>
  <c r="B136" i="13"/>
  <c r="B180" i="13"/>
  <c r="B144" i="13"/>
  <c r="B141" i="13"/>
  <c r="B76" i="13"/>
  <c r="B143" i="13"/>
  <c r="B38" i="13"/>
  <c r="B75" i="13"/>
  <c r="B64" i="13"/>
  <c r="B54" i="13"/>
  <c r="B87" i="13"/>
  <c r="B47" i="13"/>
  <c r="B18" i="13"/>
  <c r="B67" i="13"/>
  <c r="B27" i="13"/>
  <c r="B37" i="13"/>
  <c r="B124" i="13"/>
  <c r="B20" i="13"/>
  <c r="B43" i="13"/>
  <c r="B36" i="13"/>
  <c r="B155" i="13"/>
  <c r="B152" i="13"/>
  <c r="B58" i="13"/>
  <c r="B86" i="13"/>
  <c r="B59" i="13"/>
  <c r="B49" i="13"/>
  <c r="B69" i="13"/>
  <c r="B138" i="13"/>
  <c r="B24" i="13"/>
  <c r="B70" i="13"/>
  <c r="B99" i="13"/>
  <c r="B170" i="13"/>
  <c r="B130" i="13"/>
  <c r="B117" i="13"/>
  <c r="B142" i="13"/>
  <c r="B102" i="13"/>
  <c r="B79" i="13"/>
  <c r="B103" i="13"/>
  <c r="B63" i="13"/>
  <c r="B107" i="13"/>
  <c r="B101" i="13"/>
  <c r="B34" i="13"/>
  <c r="B157" i="13"/>
  <c r="B84" i="13"/>
  <c r="B19" i="13"/>
  <c r="B151" i="13"/>
  <c r="B174" i="13"/>
  <c r="B89" i="13"/>
  <c r="B48" i="13"/>
  <c r="B132" i="13"/>
  <c r="B106" i="13"/>
  <c r="B28" i="13"/>
  <c r="B45" i="13"/>
  <c r="B85" i="13"/>
  <c r="B56" i="13"/>
  <c r="B121" i="13"/>
  <c r="B104" i="13"/>
  <c r="B162" i="13"/>
  <c r="B163" i="13"/>
  <c r="B146" i="13"/>
  <c r="B71" i="13"/>
  <c r="B158" i="13"/>
  <c r="B178" i="13"/>
  <c r="B26" i="13"/>
  <c r="B97" i="13"/>
  <c r="B179" i="13"/>
  <c r="B116" i="13"/>
  <c r="B96" i="13"/>
  <c r="B78" i="13"/>
  <c r="B154" i="13"/>
  <c r="B177" i="13"/>
  <c r="B95" i="13"/>
  <c r="B135" i="13"/>
  <c r="B80" i="13"/>
  <c r="B41" i="13"/>
  <c r="B115" i="13"/>
  <c r="B60" i="13"/>
  <c r="B171" i="13"/>
  <c r="B165" i="13"/>
  <c r="B30" i="13"/>
  <c r="B182" i="13"/>
  <c r="B100" i="13"/>
  <c r="B55" i="13"/>
  <c r="B25" i="13"/>
  <c r="B164" i="13"/>
  <c r="B173" i="13"/>
  <c r="B114" i="13"/>
  <c r="B140" i="13"/>
  <c r="B181" i="13"/>
  <c r="B113" i="13"/>
  <c r="B129" i="13"/>
  <c r="B125" i="13"/>
  <c r="B109" i="13"/>
  <c r="B139" i="13"/>
  <c r="B35" i="13"/>
  <c r="B159" i="13"/>
  <c r="B39" i="13"/>
  <c r="B145" i="13"/>
  <c r="B72" i="13"/>
  <c r="B32" i="13"/>
  <c r="B77" i="13"/>
  <c r="E55" i="13" l="1"/>
  <c r="C55" i="13"/>
  <c r="D55" i="13" s="1"/>
  <c r="C155" i="13"/>
  <c r="D155" i="13" s="1"/>
  <c r="E155" i="13"/>
  <c r="E93" i="13"/>
  <c r="C93" i="13"/>
  <c r="D93" i="13" s="1"/>
  <c r="C109" i="13"/>
  <c r="D109" i="13" s="1"/>
  <c r="E109" i="13"/>
  <c r="C32" i="13"/>
  <c r="D32" i="13" s="1"/>
  <c r="E32" i="13"/>
  <c r="E125" i="13"/>
  <c r="C125" i="13"/>
  <c r="D125" i="13" s="1"/>
  <c r="E25" i="13"/>
  <c r="C25" i="13"/>
  <c r="D25" i="13" s="1"/>
  <c r="E165" i="13"/>
  <c r="C165" i="13"/>
  <c r="D165" i="13" s="1"/>
  <c r="E177" i="13"/>
  <c r="C177" i="13"/>
  <c r="D177" i="13" s="1"/>
  <c r="C178" i="13"/>
  <c r="D178" i="13" s="1"/>
  <c r="E178" i="13"/>
  <c r="E121" i="13"/>
  <c r="C121" i="13"/>
  <c r="D121" i="13" s="1"/>
  <c r="E89" i="13"/>
  <c r="C89" i="13"/>
  <c r="D89" i="13" s="1"/>
  <c r="E103" i="13"/>
  <c r="C103" i="13"/>
  <c r="D103" i="13" s="1"/>
  <c r="E70" i="13"/>
  <c r="C70" i="13"/>
  <c r="D70" i="13" s="1"/>
  <c r="C152" i="13"/>
  <c r="D152" i="13" s="1"/>
  <c r="E152" i="13"/>
  <c r="E124" i="13"/>
  <c r="C124" i="13"/>
  <c r="D124" i="13" s="1"/>
  <c r="C64" i="13"/>
  <c r="D64" i="13" s="1"/>
  <c r="E64" i="13"/>
  <c r="E136" i="13"/>
  <c r="C136" i="13"/>
  <c r="D136" i="13" s="1"/>
  <c r="C120" i="13"/>
  <c r="D120" i="13" s="1"/>
  <c r="E120" i="13"/>
  <c r="E31" i="13"/>
  <c r="C31" i="13"/>
  <c r="D31" i="13" s="1"/>
  <c r="E126" i="13"/>
  <c r="C126" i="13"/>
  <c r="D126" i="13" s="1"/>
  <c r="E57" i="13"/>
  <c r="C57" i="13"/>
  <c r="D57" i="13" s="1"/>
  <c r="C112" i="13"/>
  <c r="D112" i="13" s="1"/>
  <c r="E112" i="13"/>
  <c r="E22" i="13"/>
  <c r="C22" i="13"/>
  <c r="D22" i="13" s="1"/>
  <c r="E82" i="13"/>
  <c r="C82" i="13"/>
  <c r="D82" i="13" s="1"/>
  <c r="E108" i="13"/>
  <c r="C108" i="13"/>
  <c r="D108" i="13" s="1"/>
  <c r="E167" i="13"/>
  <c r="C167" i="13"/>
  <c r="D167" i="13" s="1"/>
  <c r="C169" i="13"/>
  <c r="D169" i="13" s="1"/>
  <c r="E169" i="13"/>
  <c r="E171" i="13"/>
  <c r="C171" i="13"/>
  <c r="D171" i="13" s="1"/>
  <c r="E75" i="13"/>
  <c r="C75" i="13"/>
  <c r="D75" i="13" s="1"/>
  <c r="E105" i="13"/>
  <c r="C105" i="13"/>
  <c r="D105" i="13" s="1"/>
  <c r="E145" i="13"/>
  <c r="C145" i="13"/>
  <c r="D145" i="13" s="1"/>
  <c r="E100" i="13"/>
  <c r="C100" i="13"/>
  <c r="D100" i="13" s="1"/>
  <c r="E78" i="13"/>
  <c r="C78" i="13"/>
  <c r="D78" i="13" s="1"/>
  <c r="J78" i="13" s="1"/>
  <c r="E85" i="13"/>
  <c r="C85" i="13"/>
  <c r="D85" i="13" s="1"/>
  <c r="E151" i="13"/>
  <c r="C151" i="13"/>
  <c r="D151" i="13" s="1"/>
  <c r="E102" i="13"/>
  <c r="C102" i="13"/>
  <c r="D102" i="13" s="1"/>
  <c r="E138" i="13"/>
  <c r="C138" i="13"/>
  <c r="D138" i="13" s="1"/>
  <c r="E36" i="13"/>
  <c r="C36" i="13"/>
  <c r="D36" i="13" s="1"/>
  <c r="C27" i="13"/>
  <c r="D27" i="13" s="1"/>
  <c r="E27" i="13"/>
  <c r="E38" i="13"/>
  <c r="C38" i="13"/>
  <c r="D38" i="13" s="1"/>
  <c r="C147" i="13"/>
  <c r="D147" i="13" s="1"/>
  <c r="E147" i="13"/>
  <c r="E137" i="13"/>
  <c r="C137" i="13"/>
  <c r="D137" i="13" s="1"/>
  <c r="E90" i="13"/>
  <c r="C90" i="13"/>
  <c r="D90" i="13" s="1"/>
  <c r="E61" i="13"/>
  <c r="C61" i="13"/>
  <c r="D61" i="13" s="1"/>
  <c r="E149" i="13"/>
  <c r="C149" i="13"/>
  <c r="D149" i="13" s="1"/>
  <c r="E156" i="13"/>
  <c r="C156" i="13"/>
  <c r="D156" i="13" s="1"/>
  <c r="E98" i="13"/>
  <c r="C98" i="13"/>
  <c r="D98" i="13" s="1"/>
  <c r="E74" i="13"/>
  <c r="C74" i="13"/>
  <c r="D74" i="13" s="1"/>
  <c r="E129" i="13"/>
  <c r="C129" i="13"/>
  <c r="D129" i="13" s="1"/>
  <c r="E174" i="13"/>
  <c r="C174" i="13"/>
  <c r="D174" i="13" s="1"/>
  <c r="C17" i="13"/>
  <c r="E122" i="13"/>
  <c r="C122" i="13"/>
  <c r="D122" i="13" s="1"/>
  <c r="E113" i="13"/>
  <c r="C113" i="13"/>
  <c r="D113" i="13" s="1"/>
  <c r="E60" i="13"/>
  <c r="C60" i="13"/>
  <c r="D60" i="13" s="1"/>
  <c r="E39" i="13"/>
  <c r="C39" i="13"/>
  <c r="D39" i="13" s="1"/>
  <c r="C181" i="13"/>
  <c r="D181" i="13" s="1"/>
  <c r="E181" i="13"/>
  <c r="E115" i="13"/>
  <c r="C115" i="13"/>
  <c r="D115" i="13" s="1"/>
  <c r="C96" i="13"/>
  <c r="D96" i="13" s="1"/>
  <c r="E96" i="13"/>
  <c r="E71" i="13"/>
  <c r="C71" i="13"/>
  <c r="D71" i="13" s="1"/>
  <c r="C45" i="13"/>
  <c r="D45" i="13" s="1"/>
  <c r="E45" i="13"/>
  <c r="C19" i="13"/>
  <c r="D19" i="13" s="1"/>
  <c r="E142" i="13"/>
  <c r="C142" i="13"/>
  <c r="D142" i="13" s="1"/>
  <c r="C69" i="13"/>
  <c r="D69" i="13" s="1"/>
  <c r="E69" i="13"/>
  <c r="C67" i="13"/>
  <c r="D67" i="13" s="1"/>
  <c r="E67" i="13"/>
  <c r="E143" i="13"/>
  <c r="C143" i="13"/>
  <c r="D143" i="13" s="1"/>
  <c r="E92" i="13"/>
  <c r="C92" i="13"/>
  <c r="D92" i="13" s="1"/>
  <c r="E111" i="13"/>
  <c r="C111" i="13"/>
  <c r="D111" i="13" s="1"/>
  <c r="E172" i="13"/>
  <c r="C172" i="13"/>
  <c r="D172" i="13" s="1"/>
  <c r="E127" i="13"/>
  <c r="C127" i="13"/>
  <c r="D127" i="13" s="1"/>
  <c r="E110" i="13"/>
  <c r="C110" i="13"/>
  <c r="D110" i="13" s="1"/>
  <c r="E150" i="13"/>
  <c r="C150" i="13"/>
  <c r="D150" i="13" s="1"/>
  <c r="C56" i="13"/>
  <c r="D56" i="13" s="1"/>
  <c r="E56" i="13"/>
  <c r="E161" i="13"/>
  <c r="C161" i="13"/>
  <c r="D161" i="13" s="1"/>
  <c r="E175" i="13"/>
  <c r="C175" i="13"/>
  <c r="D175" i="13" s="1"/>
  <c r="E159" i="13"/>
  <c r="C159" i="13"/>
  <c r="D159" i="13" s="1"/>
  <c r="E116" i="13"/>
  <c r="C116" i="13"/>
  <c r="D116" i="13" s="1"/>
  <c r="E146" i="13"/>
  <c r="C146" i="13"/>
  <c r="D146" i="13" s="1"/>
  <c r="E28" i="13"/>
  <c r="C28" i="13"/>
  <c r="D28" i="13" s="1"/>
  <c r="E84" i="13"/>
  <c r="C84" i="13"/>
  <c r="D84" i="13" s="1"/>
  <c r="E117" i="13"/>
  <c r="C117" i="13"/>
  <c r="D117" i="13" s="1"/>
  <c r="E49" i="13"/>
  <c r="C49" i="13"/>
  <c r="D49" i="13" s="1"/>
  <c r="C18" i="13"/>
  <c r="D18" i="13" s="1"/>
  <c r="E76" i="13"/>
  <c r="C76" i="13"/>
  <c r="D76" i="13" s="1"/>
  <c r="E68" i="13"/>
  <c r="C68" i="13"/>
  <c r="D68" i="13" s="1"/>
  <c r="E33" i="13"/>
  <c r="C33" i="13"/>
  <c r="D33" i="13" s="1"/>
  <c r="C176" i="13"/>
  <c r="D176" i="13" s="1"/>
  <c r="E176" i="13"/>
  <c r="C83" i="13"/>
  <c r="D83" i="13" s="1"/>
  <c r="E83" i="13"/>
  <c r="E81" i="13"/>
  <c r="C81" i="13"/>
  <c r="D81" i="13" s="1"/>
  <c r="C40" i="13"/>
  <c r="D40" i="13" s="1"/>
  <c r="E40" i="13"/>
  <c r="C158" i="13"/>
  <c r="D158" i="13" s="1"/>
  <c r="E158" i="13"/>
  <c r="C24" i="13"/>
  <c r="D24" i="13" s="1"/>
  <c r="E24" i="13"/>
  <c r="E118" i="13"/>
  <c r="C118" i="13"/>
  <c r="D118" i="13" s="1"/>
  <c r="E140" i="13"/>
  <c r="C140" i="13"/>
  <c r="D140" i="13" s="1"/>
  <c r="E41" i="13"/>
  <c r="C41" i="13"/>
  <c r="D41" i="13" s="1"/>
  <c r="E35" i="13"/>
  <c r="C35" i="13"/>
  <c r="D35" i="13" s="1"/>
  <c r="E114" i="13"/>
  <c r="C114" i="13"/>
  <c r="D114" i="13" s="1"/>
  <c r="C80" i="13"/>
  <c r="D80" i="13" s="1"/>
  <c r="E80" i="13"/>
  <c r="C179" i="13"/>
  <c r="D179" i="13" s="1"/>
  <c r="E179" i="13"/>
  <c r="E163" i="13"/>
  <c r="C163" i="13"/>
  <c r="D163" i="13" s="1"/>
  <c r="E106" i="13"/>
  <c r="C106" i="13"/>
  <c r="D106" i="13" s="1"/>
  <c r="E157" i="13"/>
  <c r="C157" i="13"/>
  <c r="D157" i="13" s="1"/>
  <c r="E130" i="13"/>
  <c r="C130" i="13"/>
  <c r="D130" i="13" s="1"/>
  <c r="E59" i="13"/>
  <c r="C59" i="13"/>
  <c r="D59" i="13" s="1"/>
  <c r="E47" i="13"/>
  <c r="C47" i="13"/>
  <c r="D47" i="13" s="1"/>
  <c r="E141" i="13"/>
  <c r="C141" i="13"/>
  <c r="D141" i="13" s="1"/>
  <c r="E73" i="13"/>
  <c r="C73" i="13"/>
  <c r="D73" i="13" s="1"/>
  <c r="E44" i="13"/>
  <c r="C44" i="13"/>
  <c r="D44" i="13" s="1"/>
  <c r="E52" i="13"/>
  <c r="C52" i="13"/>
  <c r="D52" i="13" s="1"/>
  <c r="E153" i="13"/>
  <c r="C153" i="13"/>
  <c r="D153" i="13" s="1"/>
  <c r="E46" i="13"/>
  <c r="C46" i="13"/>
  <c r="D46" i="13" s="1"/>
  <c r="E62" i="13"/>
  <c r="C62" i="13"/>
  <c r="D62" i="13" s="1"/>
  <c r="C133" i="13"/>
  <c r="D133" i="13" s="1"/>
  <c r="E133" i="13"/>
  <c r="E154" i="13"/>
  <c r="C154" i="13"/>
  <c r="D154" i="13" s="1"/>
  <c r="E37" i="13"/>
  <c r="C37" i="13"/>
  <c r="D37" i="13" s="1"/>
  <c r="E42" i="13"/>
  <c r="C42" i="13"/>
  <c r="D42" i="13" s="1"/>
  <c r="E139" i="13"/>
  <c r="C139" i="13"/>
  <c r="D139" i="13" s="1"/>
  <c r="E173" i="13"/>
  <c r="C173" i="13"/>
  <c r="D173" i="13" s="1"/>
  <c r="E182" i="13"/>
  <c r="C182" i="13"/>
  <c r="D182" i="13" s="1"/>
  <c r="E135" i="13"/>
  <c r="C135" i="13"/>
  <c r="D135" i="13" s="1"/>
  <c r="E97" i="13"/>
  <c r="C97" i="13"/>
  <c r="D97" i="13" s="1"/>
  <c r="E162" i="13"/>
  <c r="C162" i="13"/>
  <c r="D162" i="13" s="1"/>
  <c r="E132" i="13"/>
  <c r="C132" i="13"/>
  <c r="D132" i="13" s="1"/>
  <c r="E34" i="13"/>
  <c r="C34" i="13"/>
  <c r="D34" i="13" s="1"/>
  <c r="C107" i="13"/>
  <c r="D107" i="13" s="1"/>
  <c r="E107" i="13"/>
  <c r="C170" i="13"/>
  <c r="D170" i="13" s="1"/>
  <c r="E170" i="13"/>
  <c r="E86" i="13"/>
  <c r="C86" i="13"/>
  <c r="D86" i="13" s="1"/>
  <c r="C43" i="13"/>
  <c r="D43" i="13" s="1"/>
  <c r="E43" i="13"/>
  <c r="E87" i="13"/>
  <c r="C87" i="13"/>
  <c r="D87" i="13" s="1"/>
  <c r="C144" i="13"/>
  <c r="D144" i="13" s="1"/>
  <c r="E144" i="13"/>
  <c r="C168" i="13"/>
  <c r="D168" i="13" s="1"/>
  <c r="E168" i="13"/>
  <c r="E66" i="13"/>
  <c r="C66" i="13"/>
  <c r="D66" i="13" s="1"/>
  <c r="C128" i="13"/>
  <c r="D128" i="13" s="1"/>
  <c r="E128" i="13"/>
  <c r="E148" i="13"/>
  <c r="C148" i="13"/>
  <c r="D148" i="13" s="1"/>
  <c r="E65" i="13"/>
  <c r="C65" i="13"/>
  <c r="D65" i="13" s="1"/>
  <c r="E23" i="13"/>
  <c r="C23" i="13"/>
  <c r="D23" i="13" s="1"/>
  <c r="C91" i="13"/>
  <c r="D91" i="13" s="1"/>
  <c r="E91" i="13"/>
  <c r="C88" i="13"/>
  <c r="D88" i="13" s="1"/>
  <c r="E88" i="13"/>
  <c r="C21" i="13"/>
  <c r="D21" i="13" s="1"/>
  <c r="E72" i="13"/>
  <c r="C72" i="13"/>
  <c r="D72" i="13" s="1"/>
  <c r="E79" i="13"/>
  <c r="C79" i="13"/>
  <c r="D79" i="13" s="1"/>
  <c r="C160" i="13"/>
  <c r="D160" i="13" s="1"/>
  <c r="E160" i="13"/>
  <c r="E134" i="13"/>
  <c r="C134" i="13"/>
  <c r="D134" i="13" s="1"/>
  <c r="E77" i="13"/>
  <c r="C77" i="13"/>
  <c r="D77" i="13" s="1"/>
  <c r="E164" i="13"/>
  <c r="C164" i="13"/>
  <c r="D164" i="13" s="1"/>
  <c r="C30" i="13"/>
  <c r="D30" i="13" s="1"/>
  <c r="E30" i="13"/>
  <c r="E95" i="13"/>
  <c r="C95" i="13"/>
  <c r="D95" i="13" s="1"/>
  <c r="E26" i="13"/>
  <c r="C26" i="13"/>
  <c r="D26" i="13" s="1"/>
  <c r="C104" i="13"/>
  <c r="D104" i="13" s="1"/>
  <c r="E104" i="13"/>
  <c r="C48" i="13"/>
  <c r="D48" i="13" s="1"/>
  <c r="E48" i="13"/>
  <c r="E101" i="13"/>
  <c r="C101" i="13"/>
  <c r="D101" i="13" s="1"/>
  <c r="E63" i="13"/>
  <c r="C63" i="13"/>
  <c r="D63" i="13" s="1"/>
  <c r="E99" i="13"/>
  <c r="C99" i="13"/>
  <c r="D99" i="13" s="1"/>
  <c r="E58" i="13"/>
  <c r="C58" i="13"/>
  <c r="D58" i="13" s="1"/>
  <c r="C20" i="13"/>
  <c r="D20" i="13" s="1"/>
  <c r="E54" i="13"/>
  <c r="C54" i="13"/>
  <c r="D54" i="13" s="1"/>
  <c r="E180" i="13"/>
  <c r="C180" i="13"/>
  <c r="D180" i="13" s="1"/>
  <c r="E50" i="13"/>
  <c r="C50" i="13"/>
  <c r="D50" i="13" s="1"/>
  <c r="E51" i="13"/>
  <c r="C51" i="13"/>
  <c r="D51" i="13" s="1"/>
  <c r="E119" i="13"/>
  <c r="C119" i="13"/>
  <c r="D119" i="13" s="1"/>
  <c r="E166" i="13"/>
  <c r="C166" i="13"/>
  <c r="D166" i="13" s="1"/>
  <c r="C94" i="13"/>
  <c r="D94" i="13" s="1"/>
  <c r="E94" i="13"/>
  <c r="E29" i="13"/>
  <c r="C29" i="13"/>
  <c r="D29" i="13" s="1"/>
  <c r="C131" i="13"/>
  <c r="D131" i="13" s="1"/>
  <c r="E131" i="13"/>
  <c r="E53" i="13"/>
  <c r="C53" i="13"/>
  <c r="D53" i="13" s="1"/>
  <c r="E123" i="13"/>
  <c r="C123" i="13"/>
  <c r="D123" i="13" s="1"/>
  <c r="F32" i="13"/>
  <c r="I32" i="13"/>
  <c r="F64" i="13"/>
  <c r="J113" i="13"/>
  <c r="B29" i="4"/>
  <c r="J64" i="13"/>
  <c r="J32" i="13"/>
  <c r="E21" i="13" l="1"/>
  <c r="E20" i="13"/>
  <c r="E19" i="13"/>
  <c r="I55" i="13"/>
  <c r="F55" i="13"/>
  <c r="J55" i="13"/>
  <c r="J110" i="13"/>
  <c r="F43" i="13"/>
  <c r="F60" i="13"/>
  <c r="I83" i="13"/>
  <c r="I112" i="13"/>
  <c r="F108" i="13"/>
  <c r="J25" i="13"/>
  <c r="J60" i="13"/>
  <c r="J28" i="13"/>
  <c r="F112" i="13"/>
  <c r="F83" i="13"/>
  <c r="I60" i="13"/>
  <c r="F24" i="13"/>
  <c r="J112" i="13"/>
  <c r="I28" i="13"/>
  <c r="I92" i="13"/>
  <c r="F28" i="13"/>
  <c r="J24" i="13"/>
  <c r="J92" i="13"/>
  <c r="F92" i="13"/>
  <c r="F110" i="13"/>
  <c r="I110" i="13"/>
  <c r="F25" i="13"/>
  <c r="I76" i="13"/>
  <c r="J105" i="13"/>
  <c r="I43" i="13"/>
  <c r="I105" i="13"/>
  <c r="F75" i="13"/>
  <c r="J43" i="13"/>
  <c r="J83" i="13"/>
  <c r="D17" i="13"/>
  <c r="J17" i="13" s="1"/>
  <c r="I100" i="13"/>
  <c r="F103" i="13"/>
  <c r="I103" i="13"/>
  <c r="J82" i="13"/>
  <c r="F100" i="13"/>
  <c r="J103" i="13"/>
  <c r="F82" i="13"/>
  <c r="F102" i="13"/>
  <c r="F78" i="13"/>
  <c r="J115" i="13"/>
  <c r="J70" i="13"/>
  <c r="I115" i="13"/>
  <c r="I113" i="13"/>
  <c r="J49" i="13"/>
  <c r="J75" i="13"/>
  <c r="F113" i="13"/>
  <c r="F96" i="13"/>
  <c r="I78" i="13"/>
  <c r="I70" i="13"/>
  <c r="I75" i="13"/>
  <c r="J96" i="13"/>
  <c r="F115" i="13"/>
  <c r="F70" i="13"/>
  <c r="F80" i="13"/>
  <c r="I88" i="13"/>
  <c r="I96" i="13"/>
  <c r="I49" i="13"/>
  <c r="F79" i="13"/>
  <c r="F48" i="13"/>
  <c r="I61" i="13"/>
  <c r="I38" i="13"/>
  <c r="J88" i="13"/>
  <c r="F88" i="13"/>
  <c r="I80" i="13"/>
  <c r="J18" i="13"/>
  <c r="J41" i="13"/>
  <c r="J40" i="13"/>
  <c r="J116" i="13"/>
  <c r="I64" i="13"/>
  <c r="J80" i="13"/>
  <c r="I116" i="13"/>
  <c r="F18" i="13"/>
  <c r="J94" i="13"/>
  <c r="J48" i="13"/>
  <c r="J30" i="13"/>
  <c r="F116" i="13"/>
  <c r="I73" i="13"/>
  <c r="F19" i="13"/>
  <c r="J102" i="13"/>
  <c r="J37" i="13"/>
  <c r="J46" i="13"/>
  <c r="I102" i="13"/>
  <c r="I82" i="13"/>
  <c r="J19" i="13"/>
  <c r="J61" i="13"/>
  <c r="J100" i="13"/>
  <c r="F73" i="13"/>
  <c r="F38" i="13"/>
  <c r="J50" i="13"/>
  <c r="J38" i="13"/>
  <c r="I41" i="13"/>
  <c r="F61" i="13"/>
  <c r="J42" i="13"/>
  <c r="F41" i="13"/>
  <c r="F105" i="13"/>
  <c r="J62" i="13"/>
  <c r="J73" i="13"/>
  <c r="I59" i="13"/>
  <c r="I69" i="13"/>
  <c r="I77" i="13"/>
  <c r="J59" i="13"/>
  <c r="F85" i="13"/>
  <c r="J87" i="13"/>
  <c r="F90" i="13"/>
  <c r="F37" i="13"/>
  <c r="I37" i="13"/>
  <c r="J95" i="13"/>
  <c r="J56" i="13"/>
  <c r="J89" i="13"/>
  <c r="J97" i="13"/>
  <c r="J53" i="13"/>
  <c r="J79" i="13"/>
  <c r="I54" i="13"/>
  <c r="F67" i="13"/>
  <c r="J106" i="13"/>
  <c r="J65" i="13"/>
  <c r="I31" i="13"/>
  <c r="I46" i="13"/>
  <c r="J63" i="13"/>
  <c r="F54" i="13"/>
  <c r="F77" i="13"/>
  <c r="F107" i="13"/>
  <c r="F72" i="13"/>
  <c r="J29" i="13"/>
  <c r="F65" i="13"/>
  <c r="I101" i="13"/>
  <c r="F95" i="13"/>
  <c r="F46" i="13"/>
  <c r="I97" i="13"/>
  <c r="J109" i="13"/>
  <c r="F27" i="13"/>
  <c r="F97" i="13"/>
  <c r="F39" i="13"/>
  <c r="F51" i="13"/>
  <c r="I71" i="13"/>
  <c r="F17" i="13"/>
  <c r="J111" i="13"/>
  <c r="F111" i="13"/>
  <c r="J101" i="13"/>
  <c r="J26" i="13"/>
  <c r="J86" i="13"/>
  <c r="F86" i="13"/>
  <c r="F109" i="13"/>
  <c r="I50" i="13"/>
  <c r="I39" i="13"/>
  <c r="F71" i="13"/>
  <c r="J71" i="13"/>
  <c r="J72" i="13"/>
  <c r="J51" i="13"/>
  <c r="J35" i="13"/>
  <c r="J23" i="13"/>
  <c r="I85" i="13"/>
  <c r="I62" i="13"/>
  <c r="F59" i="13"/>
  <c r="I44" i="13"/>
  <c r="F69" i="13"/>
  <c r="I34" i="13"/>
  <c r="F91" i="13"/>
  <c r="I107" i="13"/>
  <c r="J77" i="13"/>
  <c r="J84" i="13"/>
  <c r="J54" i="13"/>
  <c r="J39" i="13"/>
  <c r="F62" i="13"/>
  <c r="F44" i="13"/>
  <c r="J20" i="13"/>
  <c r="J76" i="13"/>
  <c r="J44" i="13"/>
  <c r="J66" i="13"/>
  <c r="J107" i="13"/>
  <c r="I72" i="13"/>
  <c r="I111" i="13"/>
  <c r="F101" i="13"/>
  <c r="I35" i="13"/>
  <c r="F23" i="13"/>
  <c r="I84" i="13"/>
  <c r="J85" i="13"/>
  <c r="J69" i="13"/>
  <c r="J21" i="13"/>
  <c r="J27" i="13"/>
  <c r="F21" i="13"/>
  <c r="I86" i="13"/>
  <c r="I109" i="13"/>
  <c r="F76" i="13"/>
  <c r="F50" i="13"/>
  <c r="F84" i="13"/>
  <c r="J68" i="13"/>
  <c r="J52" i="13"/>
  <c r="I68" i="13"/>
  <c r="I90" i="13"/>
  <c r="I52" i="13"/>
  <c r="F31" i="13"/>
  <c r="I67" i="13"/>
  <c r="I45" i="13"/>
  <c r="J81" i="13"/>
  <c r="J47" i="13"/>
  <c r="F68" i="13"/>
  <c r="F52" i="13"/>
  <c r="F45" i="13"/>
  <c r="J98" i="13"/>
  <c r="I56" i="13"/>
  <c r="F98" i="13"/>
  <c r="I29" i="13"/>
  <c r="I81" i="13"/>
  <c r="I98" i="13"/>
  <c r="F106" i="13"/>
  <c r="J31" i="13"/>
  <c r="J67" i="13"/>
  <c r="J45" i="13"/>
  <c r="F81" i="13"/>
  <c r="I89" i="13"/>
  <c r="F22" i="13"/>
  <c r="I51" i="13"/>
  <c r="I106" i="13"/>
  <c r="I144" i="13"/>
  <c r="I182" i="13"/>
  <c r="J22" i="13"/>
  <c r="J34" i="13"/>
  <c r="F89" i="13"/>
  <c r="I47" i="13"/>
  <c r="I162" i="13"/>
  <c r="J90" i="13"/>
  <c r="F47" i="13"/>
  <c r="F34" i="13"/>
  <c r="I114" i="13"/>
  <c r="I91" i="13"/>
  <c r="E18" i="13"/>
  <c r="J91" i="13"/>
  <c r="I79" i="13"/>
  <c r="I141" i="13"/>
  <c r="I167" i="13"/>
  <c r="F53" i="13"/>
  <c r="I104" i="13"/>
  <c r="I140" i="13"/>
  <c r="F63" i="13"/>
  <c r="I87" i="13"/>
  <c r="J104" i="13"/>
  <c r="F87" i="13"/>
  <c r="F26" i="13"/>
  <c r="I122" i="13"/>
  <c r="I158" i="13"/>
  <c r="F20" i="13"/>
  <c r="I53" i="13"/>
  <c r="I48" i="13"/>
  <c r="I95" i="13"/>
  <c r="I63" i="13"/>
  <c r="I65" i="13"/>
  <c r="I134" i="13"/>
  <c r="E17" i="13"/>
  <c r="F10" i="13" s="1"/>
  <c r="I147" i="13"/>
  <c r="F94" i="13"/>
  <c r="F30" i="13"/>
  <c r="F66" i="13"/>
  <c r="I166" i="13"/>
  <c r="I154" i="13"/>
  <c r="I163" i="13"/>
  <c r="I118" i="13"/>
  <c r="I142" i="13"/>
  <c r="I178" i="13"/>
  <c r="I94" i="13"/>
  <c r="I30" i="13"/>
  <c r="I66" i="13"/>
  <c r="I131" i="13"/>
  <c r="I180" i="13"/>
  <c r="I132" i="13"/>
  <c r="I135" i="13"/>
  <c r="I139" i="13"/>
  <c r="I153" i="13"/>
  <c r="I130" i="13"/>
  <c r="I127" i="13"/>
  <c r="I125" i="13"/>
  <c r="I128" i="13"/>
  <c r="I137" i="13"/>
  <c r="I177" i="13"/>
  <c r="I159" i="13"/>
  <c r="I129" i="13"/>
  <c r="I93" i="13"/>
  <c r="J114" i="13"/>
  <c r="F93" i="13"/>
  <c r="F35" i="13"/>
  <c r="I108" i="13"/>
  <c r="I170" i="13"/>
  <c r="I176" i="13"/>
  <c r="J33" i="13"/>
  <c r="F56" i="13"/>
  <c r="F49" i="13"/>
  <c r="F58" i="13"/>
  <c r="I36" i="13"/>
  <c r="I133" i="13"/>
  <c r="I149" i="13"/>
  <c r="I151" i="13"/>
  <c r="I171" i="13"/>
  <c r="I120" i="13"/>
  <c r="I124" i="13"/>
  <c r="J108" i="13"/>
  <c r="F99" i="13"/>
  <c r="F104" i="13"/>
  <c r="I58" i="13"/>
  <c r="I57" i="13"/>
  <c r="F36" i="13"/>
  <c r="F29" i="13"/>
  <c r="I119" i="13"/>
  <c r="I164" i="13"/>
  <c r="I160" i="13"/>
  <c r="I143" i="13"/>
  <c r="I145" i="13"/>
  <c r="J99" i="13"/>
  <c r="I33" i="13"/>
  <c r="I99" i="13"/>
  <c r="F74" i="13"/>
  <c r="F57" i="13"/>
  <c r="I123" i="13"/>
  <c r="I148" i="13"/>
  <c r="I168" i="13"/>
  <c r="I157" i="13"/>
  <c r="I179" i="13"/>
  <c r="I146" i="13"/>
  <c r="I175" i="13"/>
  <c r="I150" i="13"/>
  <c r="I172" i="13"/>
  <c r="J57" i="13"/>
  <c r="J58" i="13"/>
  <c r="F33" i="13"/>
  <c r="F40" i="13"/>
  <c r="F42" i="13"/>
  <c r="I74" i="13"/>
  <c r="I173" i="13"/>
  <c r="I117" i="13"/>
  <c r="I174" i="13"/>
  <c r="I138" i="13"/>
  <c r="I169" i="13"/>
  <c r="I126" i="13"/>
  <c r="I136" i="13"/>
  <c r="I152" i="13"/>
  <c r="I155" i="13"/>
  <c r="J93" i="13"/>
  <c r="J36" i="13"/>
  <c r="J74" i="13"/>
  <c r="I40" i="13"/>
  <c r="I42" i="13"/>
  <c r="F114" i="13"/>
  <c r="I121" i="13"/>
  <c r="I161" i="13"/>
  <c r="I181" i="13"/>
  <c r="I156" i="13"/>
  <c r="I165" i="13"/>
  <c r="H169" i="13"/>
  <c r="G169" i="13"/>
  <c r="H132" i="13"/>
  <c r="G132" i="13"/>
  <c r="H78" i="13"/>
  <c r="G78" i="13"/>
  <c r="H109" i="13"/>
  <c r="G109" i="13"/>
  <c r="H95" i="13"/>
  <c r="G95" i="13"/>
  <c r="G172" i="13"/>
  <c r="H172" i="13"/>
  <c r="H129" i="13"/>
  <c r="G129" i="13"/>
  <c r="G76" i="13"/>
  <c r="H76" i="13"/>
  <c r="G81" i="13"/>
  <c r="H81" i="13"/>
  <c r="H87" i="13"/>
  <c r="G87" i="13"/>
  <c r="G49" i="13"/>
  <c r="H49" i="13"/>
  <c r="H118" i="13"/>
  <c r="G118" i="13"/>
  <c r="H141" i="13"/>
  <c r="G141" i="13"/>
  <c r="H98" i="13"/>
  <c r="G98" i="13"/>
  <c r="H134" i="13"/>
  <c r="G134" i="13"/>
  <c r="H143" i="13"/>
  <c r="G143" i="13"/>
  <c r="G131" i="13"/>
  <c r="H131" i="13"/>
  <c r="G179" i="13"/>
  <c r="H179" i="13"/>
  <c r="G168" i="13"/>
  <c r="H168" i="13"/>
  <c r="G135" i="13"/>
  <c r="H135" i="13"/>
  <c r="H107" i="13"/>
  <c r="G107" i="13"/>
  <c r="G32" i="13"/>
  <c r="H32" i="13"/>
  <c r="G160" i="13"/>
  <c r="H160" i="13"/>
  <c r="G171" i="13"/>
  <c r="H171" i="13"/>
  <c r="G181" i="13"/>
  <c r="H181" i="13"/>
  <c r="H150" i="13"/>
  <c r="G150" i="13"/>
  <c r="H158" i="13"/>
  <c r="G158" i="13"/>
  <c r="G139" i="13"/>
  <c r="H139" i="13"/>
  <c r="H83" i="13"/>
  <c r="G83" i="13"/>
  <c r="G41" i="13"/>
  <c r="H41" i="13"/>
  <c r="H21" i="13"/>
  <c r="G21" i="13"/>
  <c r="G157" i="13"/>
  <c r="H157" i="13"/>
  <c r="G163" i="13"/>
  <c r="H163" i="13"/>
  <c r="G161" i="13"/>
  <c r="H161" i="13"/>
  <c r="H58" i="13"/>
  <c r="G58" i="13"/>
  <c r="G128" i="13"/>
  <c r="H128" i="13"/>
  <c r="H70" i="13"/>
  <c r="G70" i="13"/>
  <c r="G84" i="13"/>
  <c r="H84" i="13"/>
  <c r="G146" i="13"/>
  <c r="H146" i="13"/>
  <c r="G52" i="13"/>
  <c r="H52" i="13"/>
  <c r="G63" i="13"/>
  <c r="H63" i="13"/>
  <c r="G71" i="13"/>
  <c r="H71" i="13"/>
  <c r="G151" i="13"/>
  <c r="H151" i="13"/>
  <c r="G105" i="13"/>
  <c r="H105" i="13"/>
  <c r="H20" i="13"/>
  <c r="G20" i="13"/>
  <c r="G130" i="13"/>
  <c r="H130" i="13"/>
  <c r="G115" i="13"/>
  <c r="H115" i="13"/>
  <c r="G178" i="13"/>
  <c r="H178" i="13"/>
  <c r="G145" i="13"/>
  <c r="H145" i="13"/>
  <c r="H61" i="13"/>
  <c r="G61" i="13"/>
  <c r="G137" i="13"/>
  <c r="H137" i="13"/>
  <c r="G116" i="13"/>
  <c r="H116" i="13"/>
  <c r="G36" i="13"/>
  <c r="H36" i="13"/>
  <c r="H165" i="13"/>
  <c r="G165" i="13"/>
  <c r="H29" i="13"/>
  <c r="G29" i="13"/>
  <c r="G166" i="13"/>
  <c r="H166" i="13"/>
  <c r="G24" i="13"/>
  <c r="H24" i="13"/>
  <c r="G153" i="13"/>
  <c r="H153" i="13"/>
  <c r="G82" i="13"/>
  <c r="H82" i="13"/>
  <c r="G65" i="13"/>
  <c r="H65" i="13"/>
  <c r="G27" i="13"/>
  <c r="H27" i="13"/>
  <c r="H53" i="13"/>
  <c r="G53" i="13"/>
  <c r="G75" i="13"/>
  <c r="H75" i="13"/>
  <c r="G39" i="13"/>
  <c r="H39" i="13"/>
  <c r="H77" i="13"/>
  <c r="G77" i="13"/>
  <c r="G31" i="13"/>
  <c r="H31" i="13"/>
  <c r="G51" i="13"/>
  <c r="H51" i="13"/>
  <c r="G159" i="13"/>
  <c r="H159" i="13"/>
  <c r="G68" i="13"/>
  <c r="H68" i="13"/>
  <c r="H72" i="13"/>
  <c r="G72" i="13"/>
  <c r="G57" i="13"/>
  <c r="H57" i="13"/>
  <c r="H102" i="13"/>
  <c r="G102" i="13"/>
  <c r="G121" i="13"/>
  <c r="H121" i="13"/>
  <c r="H125" i="13"/>
  <c r="G125" i="13"/>
  <c r="G18" i="13"/>
  <c r="H18" i="13"/>
  <c r="G47" i="13"/>
  <c r="H47" i="13"/>
  <c r="H142" i="13"/>
  <c r="G142" i="13"/>
  <c r="G48" i="13"/>
  <c r="H48" i="13"/>
  <c r="G74" i="13"/>
  <c r="H74" i="13"/>
  <c r="H22" i="13"/>
  <c r="G22" i="13"/>
  <c r="G175" i="13"/>
  <c r="H175" i="13"/>
  <c r="G67" i="13"/>
  <c r="H67" i="13"/>
  <c r="G26" i="13"/>
  <c r="H26" i="13"/>
  <c r="H35" i="13"/>
  <c r="G35" i="13"/>
  <c r="B30" i="4"/>
  <c r="G86" i="13"/>
  <c r="H86" i="13"/>
  <c r="H167" i="13"/>
  <c r="G167" i="13"/>
  <c r="H182" i="13"/>
  <c r="G182" i="13"/>
  <c r="G33" i="13"/>
  <c r="H33" i="13"/>
  <c r="G113" i="13"/>
  <c r="H113" i="13"/>
  <c r="G54" i="13"/>
  <c r="H54" i="13"/>
  <c r="G89" i="13"/>
  <c r="H89" i="13"/>
  <c r="G124" i="13"/>
  <c r="H124" i="13"/>
  <c r="H177" i="13"/>
  <c r="G177" i="13"/>
  <c r="G155" i="13"/>
  <c r="H155" i="13"/>
  <c r="G100" i="13"/>
  <c r="H100" i="13"/>
  <c r="G140" i="13"/>
  <c r="H140" i="13"/>
  <c r="G56" i="13"/>
  <c r="H56" i="13"/>
  <c r="H62" i="13"/>
  <c r="G62" i="13"/>
  <c r="G111" i="13"/>
  <c r="H111" i="13"/>
  <c r="H180" i="13"/>
  <c r="G180" i="13"/>
  <c r="G40" i="13"/>
  <c r="H40" i="13"/>
  <c r="H117" i="13"/>
  <c r="G117" i="13"/>
  <c r="G60" i="13"/>
  <c r="H60" i="13"/>
  <c r="G164" i="13"/>
  <c r="H164" i="13"/>
  <c r="G176" i="13"/>
  <c r="H176" i="13"/>
  <c r="H110" i="13"/>
  <c r="G110" i="13"/>
  <c r="H93" i="13"/>
  <c r="G93" i="13"/>
  <c r="G154" i="13"/>
  <c r="H154" i="13"/>
  <c r="G112" i="13"/>
  <c r="H112" i="13"/>
  <c r="G88" i="13"/>
  <c r="H88" i="13"/>
  <c r="G170" i="13"/>
  <c r="H170" i="13"/>
  <c r="G138" i="13"/>
  <c r="H138" i="13"/>
  <c r="G119" i="13"/>
  <c r="H119" i="13"/>
  <c r="G30" i="13"/>
  <c r="H30" i="13"/>
  <c r="G123" i="13"/>
  <c r="H123" i="13"/>
  <c r="G147" i="13"/>
  <c r="H147" i="13"/>
  <c r="G97" i="13"/>
  <c r="H97" i="13"/>
  <c r="H92" i="13"/>
  <c r="G92" i="13"/>
  <c r="H149" i="13"/>
  <c r="G149" i="13"/>
  <c r="H126" i="13"/>
  <c r="G126" i="13"/>
  <c r="G127" i="13"/>
  <c r="H127" i="13"/>
  <c r="H174" i="13"/>
  <c r="G174" i="13"/>
  <c r="H156" i="13"/>
  <c r="G156" i="13"/>
  <c r="G144" i="13"/>
  <c r="H144" i="13"/>
  <c r="G43" i="13"/>
  <c r="H43" i="13"/>
  <c r="G17" i="13"/>
  <c r="H17" i="13"/>
  <c r="H101" i="13"/>
  <c r="G101" i="13"/>
  <c r="H104" i="13"/>
  <c r="G104" i="13"/>
  <c r="G64" i="13"/>
  <c r="H64" i="13"/>
  <c r="H94" i="13"/>
  <c r="G94" i="13"/>
  <c r="H50" i="13"/>
  <c r="G50" i="13"/>
  <c r="G106" i="13"/>
  <c r="H106" i="13"/>
  <c r="H37" i="13"/>
  <c r="G37" i="13"/>
  <c r="G19" i="13"/>
  <c r="H19" i="13"/>
  <c r="G91" i="13"/>
  <c r="H91" i="13"/>
  <c r="G66" i="13"/>
  <c r="H66" i="13"/>
  <c r="G103" i="13"/>
  <c r="H103" i="13"/>
  <c r="G28" i="13"/>
  <c r="H28" i="13"/>
  <c r="G99" i="13"/>
  <c r="H99" i="13"/>
  <c r="G136" i="13"/>
  <c r="H136" i="13"/>
  <c r="G25" i="13"/>
  <c r="H25" i="13"/>
  <c r="H120" i="13"/>
  <c r="G120" i="13"/>
  <c r="G114" i="13"/>
  <c r="H114" i="13"/>
  <c r="H108" i="13"/>
  <c r="G108" i="13"/>
  <c r="G96" i="13"/>
  <c r="H96" i="13"/>
  <c r="H133" i="13"/>
  <c r="G133" i="13"/>
  <c r="G59" i="13"/>
  <c r="H59" i="13"/>
  <c r="G55" i="13"/>
  <c r="H55" i="13"/>
  <c r="H85" i="13"/>
  <c r="G85" i="13"/>
  <c r="H90" i="13"/>
  <c r="G90" i="13"/>
  <c r="H162" i="13"/>
  <c r="G162" i="13"/>
  <c r="G42" i="13"/>
  <c r="H42" i="13"/>
  <c r="G69" i="13"/>
  <c r="H69" i="13"/>
  <c r="H34" i="13"/>
  <c r="G34" i="13"/>
  <c r="G173" i="13"/>
  <c r="H173" i="13"/>
  <c r="H122" i="13"/>
  <c r="G122" i="13"/>
  <c r="G79" i="13"/>
  <c r="H79" i="13"/>
  <c r="G44" i="13"/>
  <c r="H44" i="13"/>
  <c r="G23" i="13"/>
  <c r="H23" i="13"/>
  <c r="G148" i="13"/>
  <c r="H148" i="13"/>
  <c r="G38" i="13"/>
  <c r="H38" i="13"/>
  <c r="G152" i="13"/>
  <c r="H152" i="13"/>
  <c r="H46" i="13"/>
  <c r="G46" i="13"/>
  <c r="G73" i="13"/>
  <c r="H73" i="13"/>
  <c r="H45" i="13"/>
  <c r="G45" i="13"/>
  <c r="G80" i="13"/>
  <c r="H80" i="13"/>
  <c r="G10" i="13" l="1"/>
  <c r="I10" i="13" s="1"/>
  <c r="I27" i="13"/>
  <c r="I26" i="13"/>
  <c r="I25" i="13"/>
  <c r="I17" i="13"/>
  <c r="I18" i="13"/>
  <c r="I22" i="13"/>
  <c r="I20" i="13"/>
  <c r="F8" i="13" s="1"/>
  <c r="G8" i="13" s="1"/>
  <c r="I19" i="13"/>
  <c r="I24" i="13"/>
  <c r="I23" i="13"/>
  <c r="I21" i="13"/>
  <c r="B31" i="4"/>
  <c r="F7" i="13" l="1"/>
  <c r="G7" i="13" s="1"/>
  <c r="I14" i="13"/>
  <c r="F9" i="13"/>
  <c r="G9" i="13" s="1"/>
  <c r="B32" i="4"/>
  <c r="I7" i="13" l="1"/>
  <c r="F13" i="13"/>
  <c r="I9" i="13"/>
  <c r="I8" i="13"/>
  <c r="G13" i="13"/>
  <c r="I13" i="13" l="1"/>
</calcChain>
</file>

<file path=xl/comments1.xml><?xml version="1.0" encoding="utf-8"?>
<comments xmlns="http://schemas.openxmlformats.org/spreadsheetml/2006/main">
  <authors>
    <author>Stafast, Silvia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</commentList>
</comments>
</file>

<file path=xl/sharedStrings.xml><?xml version="1.0" encoding="utf-8"?>
<sst xmlns="http://schemas.openxmlformats.org/spreadsheetml/2006/main" count="915" uniqueCount="376">
  <si>
    <t>Datum</t>
  </si>
  <si>
    <t>Betrag</t>
  </si>
  <si>
    <t xml:space="preserve">Nr. </t>
  </si>
  <si>
    <t>Pflichtkollekte</t>
  </si>
  <si>
    <t>Zweckbestimmung</t>
  </si>
  <si>
    <t>Freie Kollekte</t>
  </si>
  <si>
    <t>Freie Spende</t>
  </si>
  <si>
    <t>Kategorie</t>
  </si>
  <si>
    <t>Zw. Zweckg. Kollekte</t>
  </si>
  <si>
    <t>Zw. Zweckg. Spende</t>
  </si>
  <si>
    <t>EVANGELISCHE KIRCHE</t>
  </si>
  <si>
    <t>IN HESSEN UND NASSAU</t>
  </si>
  <si>
    <t>Zugang</t>
  </si>
  <si>
    <t>Abgang</t>
  </si>
  <si>
    <t>Zugänge</t>
  </si>
  <si>
    <t>Anfangsbestand</t>
  </si>
  <si>
    <t>Abgänge</t>
  </si>
  <si>
    <t>Aktueller Bestand</t>
  </si>
  <si>
    <t>Pflichtkollekten</t>
  </si>
  <si>
    <t>Spalte1</t>
  </si>
  <si>
    <t>Freie weiterzuleitende Kollekte</t>
  </si>
  <si>
    <t>Sonstige Zweckbestimmung</t>
  </si>
  <si>
    <t>Zweckbindung</t>
  </si>
  <si>
    <t>Zweckgebundene Spende</t>
  </si>
  <si>
    <t>weiterzuleitende</t>
  </si>
  <si>
    <t>Freie</t>
  </si>
  <si>
    <t>Übersicht Bestände Kollektenkasse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</si>
  <si>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</si>
  <si>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Abrechnung Kollektenkasse</t>
  </si>
  <si>
    <t>am</t>
  </si>
  <si>
    <t>1.</t>
  </si>
  <si>
    <t>lt. Kontoauszug Nr. /vom</t>
  </si>
  <si>
    <t>2.</t>
  </si>
  <si>
    <t>Übersicht</t>
  </si>
  <si>
    <t>Gesamtbestand</t>
  </si>
  <si>
    <t>Unterschrift</t>
  </si>
  <si>
    <t>(Datum / Unterschrift Prüfer/in)</t>
  </si>
  <si>
    <t>(Datum / Unterschrift Kassenführer/in)</t>
  </si>
  <si>
    <t>Anzahl Girokonten</t>
  </si>
  <si>
    <t>Kreditinstitut</t>
  </si>
  <si>
    <t>IBAN</t>
  </si>
  <si>
    <t>Bestand Girokonten</t>
  </si>
  <si>
    <t>Kontostand</t>
  </si>
  <si>
    <t xml:space="preserve">                       2. Noch nicht eingezahlte Kollekten</t>
  </si>
  <si>
    <t>Haushaltsjahr</t>
  </si>
  <si>
    <t>Verantwortlich für das Kollektenbuch</t>
  </si>
  <si>
    <t>Anmerkung</t>
  </si>
  <si>
    <t>Übernahme Rechtsträgernummer aus Registerblatt Kollektenübersicht</t>
  </si>
  <si>
    <t>Kollektenübersicht</t>
  </si>
  <si>
    <t xml:space="preserve">Anfangsbestände </t>
  </si>
  <si>
    <t>Zweckgebundene Kollekte</t>
  </si>
  <si>
    <t>ausgeblendet</t>
  </si>
  <si>
    <t>Regionalverwaltung</t>
  </si>
  <si>
    <t>Dekanat</t>
  </si>
  <si>
    <t>05</t>
  </si>
  <si>
    <t>Oberursel</t>
  </si>
  <si>
    <t>Listenauswahl</t>
  </si>
  <si>
    <t>Vor Auswahl einer Pflichtkollekte, muss die Pflichtkollekte in dem Registerblatt "Eingabe Zweckbestimmungen" eingetragen werden.</t>
  </si>
  <si>
    <t>Zuwendende Person</t>
  </si>
  <si>
    <t>Im Fall von Spenden, insbesondere bei der Ausstellung von Spendenquittungen, kann der Name der Spender*in hier eingetragen werden.</t>
  </si>
  <si>
    <t>Bitte bei Abgängen, die nicht an die Regionalverwaltung überwiesen wurden, sind hier Angaben zu machen.</t>
  </si>
  <si>
    <t>Automatikfeld, keine Angabe erforderlich.</t>
  </si>
  <si>
    <t>Angabe durch Listenauswahl zwingend erforderlich.</t>
  </si>
  <si>
    <t>Vor Auswahl einer Zweckbindung, muss die Zweckbindung in dem Registerblatt "Eingabe Zweckbestimmungen" unter "Zweckbestimmung" oder "Freie weiterzuleitende Kollekten" eingetragen werden.</t>
  </si>
  <si>
    <r>
      <rPr>
        <u/>
        <sz val="8"/>
        <color theme="1"/>
        <rFont val="Calibri"/>
        <family val="2"/>
        <scheme val="minor"/>
      </rPr>
      <t>Einnahmen</t>
    </r>
    <r>
      <rPr>
        <sz val="8"/>
        <color theme="1"/>
        <rFont val="Calibri"/>
        <family val="2"/>
        <scheme val="minor"/>
      </rPr>
      <t xml:space="preserve"> sind unter Zugängen einzutragen. Als Datum gilt das Erhebungsdatum, nicht das Einzahlungsdatum.</t>
    </r>
  </si>
  <si>
    <t>freie weiterzuleitende Kollekten</t>
  </si>
  <si>
    <t>(fakultative Angabe ohne Kollektenbons)</t>
  </si>
  <si>
    <t>Letze Zelle mit Inhalt auswählen</t>
  </si>
  <si>
    <t>Rechte Maustaste</t>
  </si>
  <si>
    <t>"Zeile/Spalte einfügen"</t>
  </si>
  <si>
    <t>"Tabellenzeile nach unten"</t>
  </si>
  <si>
    <r>
      <t xml:space="preserve">Eingabe neue Zweckbestimmung </t>
    </r>
    <r>
      <rPr>
        <sz val="11"/>
        <color theme="1"/>
        <rFont val="Calibri"/>
        <family val="2"/>
        <scheme val="minor"/>
      </rPr>
      <t>(gültig für Spalten C, G und K)</t>
    </r>
  </si>
  <si>
    <t>Erste Tabellenzeile kann ohne Besonderheiten ausgefüllt werden</t>
  </si>
  <si>
    <t>anschließend für jede weitere Tabellenzeile</t>
  </si>
  <si>
    <t>Bei Pflichtkollekten bitte die 4-5 stellige Nummer des Kollektenplans eintragen</t>
  </si>
  <si>
    <t>RT</t>
  </si>
  <si>
    <t>RT RV</t>
  </si>
  <si>
    <t>RT für
Mandant-Nr.</t>
  </si>
  <si>
    <t>Mandant</t>
  </si>
  <si>
    <t>RT-Nr. Dekanat</t>
  </si>
  <si>
    <t>Dekanatszuordnung</t>
  </si>
  <si>
    <t>Ev. RVV Oberursel</t>
  </si>
  <si>
    <t>Dekanat Hochtaunus</t>
  </si>
  <si>
    <t>Ev. St. Georgsgemeinde Steinbach</t>
  </si>
  <si>
    <t>Ev. Versöhnungsgemeinde Stierstadt-Weißkirchen</t>
  </si>
  <si>
    <t>Ev. Auferstehungsgemeinde Oberursel</t>
  </si>
  <si>
    <t>Ev. Christuskirchengemeinde Oberursel</t>
  </si>
  <si>
    <t>Ev. Kreuzkirchengemeinde Oberursel</t>
  </si>
  <si>
    <t>Ev. Dekanat Hochtaunus</t>
  </si>
  <si>
    <t>Dekanat Kronberg</t>
  </si>
  <si>
    <t>Ev. Talkirchengemeinde Eppstein</t>
  </si>
  <si>
    <t>Ev. Martin-Luther-Gemeinde Falkenstein</t>
  </si>
  <si>
    <t>Ev. Johannesgemeinde Hofheim</t>
  </si>
  <si>
    <t>Ev. Thomasgemeinde Hofheim</t>
  </si>
  <si>
    <t>Ev. Stephanusgemeinde Kelkheim</t>
  </si>
  <si>
    <t>Ev. Immanuelgemeinde Königstein</t>
  </si>
  <si>
    <t>Ev. Auferstehungsgemeinde Kriftel</t>
  </si>
  <si>
    <t>Ev. Andreasgemeinde Niederhöchstadt</t>
  </si>
  <si>
    <t>Ev. Emmausgemeinde Eppstein</t>
  </si>
  <si>
    <t>Ev. Matthäusgemeinde Okriftel</t>
  </si>
  <si>
    <t>Ev. Markusgemeinde Schönberg</t>
  </si>
  <si>
    <t>Ev. Friedenskirchengemeinde Schwalbach</t>
  </si>
  <si>
    <t>Ev. Limesgemeinde Schwalbach</t>
  </si>
  <si>
    <t>Ev. Dekanat Kronberg</t>
  </si>
  <si>
    <t>Hochtaunus</t>
  </si>
  <si>
    <t>Kronberg</t>
  </si>
  <si>
    <t>Ev. KGM Burgholzhausen</t>
  </si>
  <si>
    <t>Ev. KGM Friedrichsdorf</t>
  </si>
  <si>
    <t>Ev. KGM Köppern</t>
  </si>
  <si>
    <t>Ev. KGM Ober-Eschbach/Ober-Erlenbach</t>
  </si>
  <si>
    <t>Ev. KGM Oberstedten</t>
  </si>
  <si>
    <t>Ev. KGM Seulberg</t>
  </si>
  <si>
    <t>Ev. Heilig-Geist- KGM Oberursel</t>
  </si>
  <si>
    <t>Ev. KGM Anspach</t>
  </si>
  <si>
    <t>Ev. KGM Arnoldshain</t>
  </si>
  <si>
    <t>Ev. KGM Emmershausen</t>
  </si>
  <si>
    <t>Ev. KGM Eschbach</t>
  </si>
  <si>
    <t>Ev. KGM Gemünden</t>
  </si>
  <si>
    <t>Ev. KGM Grävenwiesbach</t>
  </si>
  <si>
    <t>Ev. KGM Rod am Berg</t>
  </si>
  <si>
    <t>Ev. KGM Rod an der Weil</t>
  </si>
  <si>
    <t>Ev. KGM Usingen</t>
  </si>
  <si>
    <t>Ev. KGM Wehrheim</t>
  </si>
  <si>
    <t>Ev. KGM Hausen-Westerfeld</t>
  </si>
  <si>
    <t>Ev. KGM Weilnau</t>
  </si>
  <si>
    <t>Ev. KGM Merzhausen-Lauken</t>
  </si>
  <si>
    <t>Ev. KGM Bad Soden</t>
  </si>
  <si>
    <t>Ev. KGM Diedenbergen</t>
  </si>
  <si>
    <t>Ev. KGM Eddersheim</t>
  </si>
  <si>
    <t>Ev. KGM Eschborn</t>
  </si>
  <si>
    <t>Ev. KGM Hattersheim</t>
  </si>
  <si>
    <t>Ev. KGM St. Johann Kronberg</t>
  </si>
  <si>
    <t>Ev. KGM Langenhain</t>
  </si>
  <si>
    <t>Ev. KGM Lorsbach</t>
  </si>
  <si>
    <t>Ev. KGM Neuenhain</t>
  </si>
  <si>
    <t>Ev. KGM Oberhöchstadt</t>
  </si>
  <si>
    <t>Ev. KGM Schneidhain</t>
  </si>
  <si>
    <t>Ev. KGM Sulzbach</t>
  </si>
  <si>
    <t>Ev. KGM Liederbach</t>
  </si>
  <si>
    <t>Ev. KGM Flörsheim</t>
  </si>
  <si>
    <t>Ev. KGM Weilbach</t>
  </si>
  <si>
    <t>KGM / Dekanat /RV</t>
  </si>
  <si>
    <t>manuelle Eingabe erforderlich</t>
  </si>
  <si>
    <r>
      <rPr>
        <u/>
        <sz val="8"/>
        <color theme="1"/>
        <rFont val="Calibri"/>
        <family val="2"/>
        <scheme val="minor"/>
      </rPr>
      <t>Ausgaben</t>
    </r>
    <r>
      <rPr>
        <sz val="8"/>
        <color theme="1"/>
        <rFont val="Calibri"/>
        <family val="2"/>
        <scheme val="minor"/>
      </rPr>
      <t xml:space="preserve"> sind unter Abgängen einzutragen. Als Datum gilt das Wertstellungsdatum auf dem Girokonto.</t>
    </r>
  </si>
  <si>
    <t>Girokonto</t>
  </si>
  <si>
    <t>Übernahme aus Kollektenübersicht</t>
  </si>
  <si>
    <t>Nummer</t>
  </si>
  <si>
    <t>Kurzbezeichnung</t>
  </si>
  <si>
    <t>Bitte verwenden Sie die Kurzbezeichnung aus dem Registerblatt "Stammdaten Girokonten".</t>
  </si>
  <si>
    <t>1_Girokonto</t>
  </si>
  <si>
    <t>2_Girokonten</t>
  </si>
  <si>
    <t>3_Girokonten</t>
  </si>
  <si>
    <t>4_Girokonten</t>
  </si>
  <si>
    <t>5_Girokonten</t>
  </si>
  <si>
    <t>_1_Girokonto</t>
  </si>
  <si>
    <t>_2_Girokonten</t>
  </si>
  <si>
    <t>_3_Girokonten</t>
  </si>
  <si>
    <t>_4_Girokonten</t>
  </si>
  <si>
    <t>_5_Girokonten</t>
  </si>
  <si>
    <t>Noch nicht eingezahlte Kollekten / Barbestand</t>
  </si>
  <si>
    <t>Zweckgeb. Kollekte</t>
  </si>
  <si>
    <t>Zweckg. Spende</t>
  </si>
  <si>
    <t>Freie Weiterzuleitende Kollekte</t>
  </si>
  <si>
    <t>Kontoführung und sonstige Kosten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</si>
  <si>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</si>
  <si>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</si>
  <si>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</si>
  <si>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</si>
  <si>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</si>
  <si>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</si>
  <si>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</si>
  <si>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</si>
  <si>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</si>
  <si>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</si>
  <si>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</si>
  <si>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</si>
  <si>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</si>
  <si>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</si>
  <si>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</si>
  <si>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</si>
  <si>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</si>
  <si>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</si>
  <si>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</si>
  <si>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</si>
  <si>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</si>
  <si>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</si>
  <si>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</si>
  <si>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</si>
  <si>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</si>
  <si>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</si>
  <si>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</si>
  <si>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</si>
  <si>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</si>
  <si>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</si>
  <si>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</si>
  <si>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</si>
  <si>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</si>
  <si>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</si>
  <si>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</si>
  <si>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</si>
  <si>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</si>
  <si>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</si>
  <si>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</si>
  <si>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</si>
  <si>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</si>
  <si>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</si>
  <si>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</si>
  <si>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</si>
  <si>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</si>
  <si>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</si>
  <si>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</si>
  <si>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</si>
  <si>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</si>
  <si>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</si>
  <si>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</si>
  <si>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</si>
  <si>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</si>
  <si>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</si>
  <si>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</si>
  <si>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</si>
  <si>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</si>
  <si>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</si>
  <si>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</si>
  <si>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</si>
  <si>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</si>
  <si>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</si>
  <si>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</si>
  <si>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</si>
  <si>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</si>
  <si>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</si>
  <si>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</si>
  <si>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</si>
  <si>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</si>
  <si>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</si>
  <si>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</si>
  <si>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</si>
  <si>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</si>
  <si>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</si>
  <si>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</si>
  <si>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</si>
  <si>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</si>
  <si>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</si>
  <si>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</si>
  <si>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</si>
  <si>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</si>
  <si>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</si>
  <si>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</si>
  <si>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</si>
  <si>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</si>
  <si>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</si>
  <si>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</si>
  <si>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</si>
  <si>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</si>
  <si>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</si>
  <si>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</si>
  <si>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</si>
  <si>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</si>
  <si>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</si>
  <si>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</si>
  <si>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</si>
  <si>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</si>
  <si>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</si>
  <si>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</si>
  <si>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</si>
  <si>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</si>
  <si>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</si>
  <si>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</si>
  <si>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</si>
  <si>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</si>
  <si>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</si>
  <si>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</si>
  <si>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</si>
  <si>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</si>
  <si>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</si>
  <si>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</si>
  <si>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</si>
  <si>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</si>
  <si>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</si>
  <si>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</si>
  <si>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</si>
  <si>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</si>
  <si>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</si>
  <si>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</si>
  <si>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</si>
  <si>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</si>
  <si>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</si>
  <si>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</si>
  <si>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</si>
  <si>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</si>
  <si>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</si>
  <si>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</si>
  <si>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</si>
  <si>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</si>
  <si>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</si>
  <si>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</si>
  <si>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</si>
  <si>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</si>
  <si>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</si>
  <si>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</si>
  <si>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</si>
  <si>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</si>
  <si>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</si>
  <si>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</si>
  <si>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</si>
  <si>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</si>
  <si>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</si>
  <si>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</si>
  <si>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</si>
  <si>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</si>
  <si>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</si>
  <si>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</si>
  <si>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</si>
  <si>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</si>
  <si>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</si>
  <si>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Anfangsbestände</t>
  </si>
  <si>
    <t>Erste Ziffer zur Einordnung der Kategorie</t>
  </si>
  <si>
    <t>Ermittlung kleinster Wert aus Anfangsbestände und Kollektenübersicht</t>
  </si>
  <si>
    <t xml:space="preserve">Bestimmung eindeutige Position </t>
  </si>
  <si>
    <t>Tabelle ohne Dopplungen, Anfangsbestände</t>
  </si>
  <si>
    <t>Verbindungszahl</t>
  </si>
  <si>
    <t>rechnerischer Gesamtbestand</t>
  </si>
  <si>
    <t>nach Zweckbestimmungen und Girokonten</t>
  </si>
  <si>
    <t>3.</t>
  </si>
  <si>
    <t xml:space="preserve">4. </t>
  </si>
  <si>
    <t>Listenauswahl, bitte füllen Sie darüber hinaus das Registerblatt "Stammdaten Girokonten" vollständig aus</t>
  </si>
  <si>
    <t>Rechtsträgerbezeichnung</t>
  </si>
  <si>
    <t>Bestände</t>
  </si>
  <si>
    <t>Abstimmsumme Girokonto</t>
  </si>
  <si>
    <t>Zins-einnahmen</t>
  </si>
  <si>
    <t>Sofern Kollektenbons eingelöst wurden, sind diese hier einzutragen.</t>
  </si>
  <si>
    <t>Summe eingelöste Kollektenbons</t>
  </si>
  <si>
    <t>Kollektenbons</t>
  </si>
  <si>
    <t>manuelle Eingabe</t>
  </si>
  <si>
    <t>automatische Übernahme</t>
  </si>
  <si>
    <t>Fortlaufender Bestand</t>
  </si>
  <si>
    <t>Verkauf neuer Kollektenbons</t>
  </si>
  <si>
    <t>Einlösen von Kollektenbons</t>
  </si>
  <si>
    <t>Nummer Kollektenbons</t>
  </si>
  <si>
    <t>Datum Kollektenbons</t>
  </si>
  <si>
    <t>Betrag Kollektenbons</t>
  </si>
  <si>
    <t>Endbestand</t>
  </si>
  <si>
    <t>Bestand Kollektenbons</t>
  </si>
  <si>
    <t>Ev. Lukasgemeinde Kelkheim</t>
  </si>
  <si>
    <t>Ev. Lukaskirchengemeinde Glashütten</t>
  </si>
  <si>
    <t>Nr. 1/26     04.01.2026</t>
  </si>
  <si>
    <t>Nr. 2/26     11.01.2026</t>
  </si>
  <si>
    <t>Nr. 3/26     25.01.2026</t>
  </si>
  <si>
    <t>Nr. 4/26     08.02.2026</t>
  </si>
  <si>
    <t>Nr. 5/26     22.02.2026</t>
  </si>
  <si>
    <t>Nr. 6/26     08.03.2026</t>
  </si>
  <si>
    <t>Nr. 7/26     22.03.2026</t>
  </si>
  <si>
    <t xml:space="preserve">Nr. 8/26     03.04.2026  </t>
  </si>
  <si>
    <t>Nr. 9/26     05.04.2026</t>
  </si>
  <si>
    <t>Nr. 10/26   19.04.2026</t>
  </si>
  <si>
    <t xml:space="preserve">Nr. 11/26   03.05.2026 </t>
  </si>
  <si>
    <t>Nr. 12/26   14.05.2026</t>
  </si>
  <si>
    <t>Nr. 13/26    17.05.2026</t>
  </si>
  <si>
    <t>Nr. 14/26    24.05.2026</t>
  </si>
  <si>
    <t>Nr. 15/26    31.05.2026</t>
  </si>
  <si>
    <t>Nr. 16/26    14.06.2026</t>
  </si>
  <si>
    <t>Nr. 17/26    28.06.2026</t>
  </si>
  <si>
    <t>Nr. 18/26    19.07.2026</t>
  </si>
  <si>
    <t>Nr. 19/26    02.08.2026</t>
  </si>
  <si>
    <t>Nr. 20/26    16.08.2026</t>
  </si>
  <si>
    <t>Nr. 21/26    30.08.2026</t>
  </si>
  <si>
    <t>Nr. 22/26    20.09.2026</t>
  </si>
  <si>
    <t>Nr. 23/26    04.10.2026</t>
  </si>
  <si>
    <t>Nr. 24/26    25.10.2026</t>
  </si>
  <si>
    <t>Nr. 25/26    01.11.2026</t>
  </si>
  <si>
    <t>Nr. 26/26    15.11.2026</t>
  </si>
  <si>
    <t>Nr. 27/26    22.11.2026</t>
  </si>
  <si>
    <t>Nr. 28/26    06.12.2026</t>
  </si>
  <si>
    <t>Nr. 29/26    24.12.2026</t>
  </si>
  <si>
    <t>Nr. 30/26    25.12.2026</t>
  </si>
  <si>
    <t xml:space="preserve"> </t>
  </si>
  <si>
    <t>Ev. Gesamtkigem. Bad Homburg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</si>
</sst>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#,##0.00\ &quot;€&quot;"/>
    <numFmt numFmtId="165" formatCode="_-* #,##0.00\ [$€-407]_-;\-* #,##0.00\ [$€-407]_-;_-* &quot;-&quot;??\ [$€-407]_-;_-@_-"/>
    <numFmt numFmtId="166" formatCode="0_ ;[Red]\-0\ "/>
    <numFmt numFmtId="167" formatCode="dd/mm/yy;@"/>
    <numFmt numFmtId="168" formatCode="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OCR A Extended"/>
      <family val="3"/>
    </font>
    <font>
      <b/>
      <i/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14" fontId="1" fillId="0" borderId="2" xfId="1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0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4" fontId="3" fillId="0" borderId="3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hidden="1"/>
    </xf>
    <xf numFmtId="165" fontId="0" fillId="0" borderId="0" xfId="0" applyNumberFormat="1"/>
    <xf numFmtId="0" fontId="9" fillId="3" borderId="8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165" fontId="0" fillId="0" borderId="4" xfId="0" applyNumberFormat="1" applyBorder="1"/>
    <xf numFmtId="165" fontId="0" fillId="0" borderId="5" xfId="0" applyNumberFormat="1" applyBorder="1"/>
    <xf numFmtId="165" fontId="0" fillId="4" borderId="7" xfId="0" applyNumberFormat="1" applyFont="1" applyFill="1" applyBorder="1"/>
    <xf numFmtId="165" fontId="0" fillId="0" borderId="2" xfId="0" applyNumberFormat="1" applyBorder="1"/>
    <xf numFmtId="0" fontId="0" fillId="0" borderId="0" xfId="0" applyProtection="1">
      <protection hidden="1"/>
    </xf>
    <xf numFmtId="165" fontId="0" fillId="0" borderId="2" xfId="0" applyNumberFormat="1" applyBorder="1" applyAlignment="1">
      <alignment horizontal="center"/>
    </xf>
    <xf numFmtId="0" fontId="0" fillId="0" borderId="0" xfId="0" applyProtection="1"/>
    <xf numFmtId="0" fontId="12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1" fillId="0" borderId="0" xfId="0" applyFont="1" applyProtection="1"/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 indent="1"/>
    </xf>
    <xf numFmtId="14" fontId="11" fillId="2" borderId="9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 vertical="center" indent="2"/>
    </xf>
    <xf numFmtId="0" fontId="18" fillId="0" borderId="0" xfId="1" applyFont="1" applyFill="1" applyBorder="1" applyAlignment="1" applyProtection="1">
      <alignment horizontal="right" vertical="center"/>
    </xf>
    <xf numFmtId="8" fontId="2" fillId="0" borderId="0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Protection="1"/>
    <xf numFmtId="8" fontId="19" fillId="0" borderId="0" xfId="1" applyNumberFormat="1" applyFont="1" applyBorder="1" applyProtection="1"/>
    <xf numFmtId="8" fontId="1" fillId="0" borderId="0" xfId="1" applyNumberFormat="1" applyFont="1" applyBorder="1" applyProtection="1"/>
    <xf numFmtId="0" fontId="1" fillId="0" borderId="0" xfId="1" applyFont="1" applyAlignment="1" applyProtection="1">
      <alignment vertical="center"/>
    </xf>
    <xf numFmtId="0" fontId="1" fillId="0" borderId="0" xfId="1" applyFont="1" applyBorder="1" applyProtection="1"/>
    <xf numFmtId="0" fontId="1" fillId="0" borderId="0" xfId="1" applyFont="1" applyFill="1" applyBorder="1" applyProtection="1"/>
    <xf numFmtId="0" fontId="14" fillId="0" borderId="0" xfId="1" applyFont="1" applyBorder="1" applyProtection="1"/>
    <xf numFmtId="0" fontId="11" fillId="0" borderId="6" xfId="1" applyFont="1" applyBorder="1" applyAlignment="1" applyProtection="1"/>
    <xf numFmtId="0" fontId="11" fillId="0" borderId="0" xfId="1" applyFont="1" applyBorder="1" applyAlignment="1" applyProtection="1"/>
    <xf numFmtId="0" fontId="11" fillId="0" borderId="6" xfId="1" applyFont="1" applyFill="1" applyBorder="1" applyAlignment="1" applyProtection="1"/>
    <xf numFmtId="0" fontId="13" fillId="0" borderId="0" xfId="1" applyFont="1" applyBorder="1" applyAlignment="1" applyProtection="1"/>
    <xf numFmtId="0" fontId="6" fillId="0" borderId="0" xfId="0" applyFont="1" applyProtection="1"/>
    <xf numFmtId="0" fontId="20" fillId="0" borderId="0" xfId="0" applyFont="1" applyProtection="1"/>
    <xf numFmtId="167" fontId="2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21" fillId="0" borderId="0" xfId="0" applyFont="1" applyProtection="1"/>
    <xf numFmtId="8" fontId="19" fillId="0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right" indent="1"/>
    </xf>
    <xf numFmtId="0" fontId="19" fillId="0" borderId="0" xfId="1" applyFont="1" applyBorder="1" applyAlignment="1" applyProtection="1"/>
    <xf numFmtId="0" fontId="19" fillId="0" borderId="0" xfId="1" applyFont="1" applyBorder="1" applyAlignment="1" applyProtection="1">
      <alignment vertical="center"/>
    </xf>
    <xf numFmtId="8" fontId="19" fillId="0" borderId="10" xfId="1" applyNumberFormat="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/>
    <xf numFmtId="0" fontId="19" fillId="0" borderId="0" xfId="1" applyFont="1" applyFill="1" applyBorder="1" applyAlignment="1" applyProtection="1"/>
    <xf numFmtId="0" fontId="19" fillId="0" borderId="0" xfId="0" applyFont="1" applyProtection="1"/>
    <xf numFmtId="0" fontId="6" fillId="0" borderId="0" xfId="0" applyFont="1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17" fillId="0" borderId="0" xfId="1" applyFont="1" applyFill="1" applyBorder="1" applyAlignment="1" applyProtection="1">
      <alignment horizontal="right" vertical="center"/>
    </xf>
    <xf numFmtId="0" fontId="0" fillId="0" borderId="0" xfId="1" applyFont="1" applyAlignment="1" applyProtection="1">
      <alignment horizontal="right"/>
    </xf>
    <xf numFmtId="0" fontId="19" fillId="0" borderId="0" xfId="1" applyFont="1" applyBorder="1" applyAlignment="1" applyProtection="1">
      <protection locked="0"/>
    </xf>
    <xf numFmtId="0" fontId="6" fillId="0" borderId="0" xfId="0" applyFont="1" applyBorder="1" applyAlignment="1" applyProtection="1"/>
    <xf numFmtId="0" fontId="22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/>
    <xf numFmtId="0" fontId="0" fillId="0" borderId="0" xfId="0" applyAlignment="1">
      <alignment horizontal="center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14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 wrapText="1"/>
    </xf>
    <xf numFmtId="0" fontId="8" fillId="0" borderId="0" xfId="0" applyFont="1"/>
    <xf numFmtId="0" fontId="13" fillId="0" borderId="20" xfId="0" applyFont="1" applyBorder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horizontal="right" wrapText="1"/>
    </xf>
    <xf numFmtId="0" fontId="0" fillId="0" borderId="3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0" fontId="26" fillId="0" borderId="0" xfId="0" applyFont="1" applyBorder="1" applyAlignment="1" applyProtection="1">
      <alignment vertical="center"/>
      <protection hidden="1"/>
    </xf>
    <xf numFmtId="0" fontId="25" fillId="0" borderId="0" xfId="0" applyFont="1" applyFill="1" applyBorder="1" applyProtection="1"/>
    <xf numFmtId="0" fontId="0" fillId="0" borderId="2" xfId="0" applyBorder="1" applyAlignment="1" applyProtection="1">
      <alignment horizontal="left"/>
      <protection locked="0"/>
    </xf>
    <xf numFmtId="165" fontId="0" fillId="0" borderId="2" xfId="0" applyNumberFormat="1" applyBorder="1" applyProtection="1">
      <protection locked="0"/>
    </xf>
    <xf numFmtId="0" fontId="0" fillId="2" borderId="0" xfId="0" applyFont="1" applyFill="1" applyProtection="1"/>
    <xf numFmtId="0" fontId="0" fillId="0" borderId="2" xfId="0" applyBorder="1" applyProtection="1"/>
    <xf numFmtId="0" fontId="1" fillId="0" borderId="0" xfId="1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5" borderId="6" xfId="0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0" fontId="3" fillId="2" borderId="2" xfId="1" applyFont="1" applyFill="1" applyBorder="1" applyAlignment="1" applyProtection="1">
      <alignment horizontal="center" vertical="center"/>
    </xf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 indent="1"/>
    </xf>
    <xf numFmtId="168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Border="1"/>
    <xf numFmtId="0" fontId="28" fillId="0" borderId="0" xfId="0" applyNumberFormat="1" applyFont="1" applyFill="1" applyBorder="1" applyAlignment="1">
      <alignment horizontal="center"/>
    </xf>
    <xf numFmtId="168" fontId="28" fillId="0" borderId="0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left" indent="1"/>
    </xf>
    <xf numFmtId="168" fontId="14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4" fillId="0" borderId="0" xfId="0" applyNumberFormat="1" applyFont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168" fontId="14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indent="1"/>
    </xf>
    <xf numFmtId="0" fontId="14" fillId="0" borderId="0" xfId="0" applyNumberFormat="1" applyFont="1" applyFill="1" applyBorder="1" applyAlignment="1">
      <alignment horizontal="left"/>
    </xf>
    <xf numFmtId="0" fontId="14" fillId="0" borderId="0" xfId="0" applyNumberFormat="1" applyFont="1" applyBorder="1" applyAlignment="1">
      <alignment horizontal="left"/>
    </xf>
    <xf numFmtId="168" fontId="14" fillId="0" borderId="0" xfId="0" applyNumberFormat="1" applyFont="1" applyBorder="1" applyAlignment="1">
      <alignment horizontal="left" vertical="center" indent="1"/>
    </xf>
    <xf numFmtId="168" fontId="14" fillId="0" borderId="0" xfId="0" applyNumberFormat="1" applyFont="1" applyFill="1" applyBorder="1" applyAlignment="1">
      <alignment horizontal="left" vertical="center" indent="1"/>
    </xf>
    <xf numFmtId="0" fontId="14" fillId="0" borderId="0" xfId="0" applyNumberFormat="1" applyFont="1" applyBorder="1"/>
    <xf numFmtId="0" fontId="14" fillId="0" borderId="0" xfId="0" applyNumberFormat="1" applyFont="1" applyBorder="1" applyAlignment="1">
      <alignment horizontal="left" indent="1"/>
    </xf>
    <xf numFmtId="0" fontId="14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 indent="1"/>
    </xf>
    <xf numFmtId="168" fontId="17" fillId="0" borderId="0" xfId="0" applyNumberFormat="1" applyFont="1" applyBorder="1" applyAlignment="1">
      <alignment horizontal="left" vertical="center" indent="1"/>
    </xf>
    <xf numFmtId="168" fontId="17" fillId="0" borderId="0" xfId="0" applyNumberFormat="1" applyFont="1" applyFill="1" applyBorder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168" fontId="14" fillId="0" borderId="0" xfId="0" applyNumberFormat="1" applyFont="1" applyBorder="1" applyAlignment="1">
      <alignment horizontal="left" indent="1"/>
    </xf>
    <xf numFmtId="168" fontId="14" fillId="0" borderId="0" xfId="0" quotePrefix="1" applyNumberFormat="1" applyFont="1" applyFill="1" applyBorder="1" applyAlignment="1">
      <alignment horizontal="center"/>
    </xf>
    <xf numFmtId="0" fontId="17" fillId="0" borderId="0" xfId="0" applyFont="1" applyFill="1" applyAlignment="1">
      <alignment vertical="center" wrapText="1"/>
    </xf>
    <xf numFmtId="0" fontId="0" fillId="2" borderId="0" xfId="0" applyFill="1"/>
    <xf numFmtId="0" fontId="13" fillId="0" borderId="0" xfId="0" applyFont="1"/>
    <xf numFmtId="0" fontId="6" fillId="0" borderId="2" xfId="0" applyFont="1" applyBorder="1"/>
    <xf numFmtId="0" fontId="4" fillId="2" borderId="2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3" fillId="0" borderId="3" xfId="1" applyNumberFormat="1" applyFont="1" applyBorder="1" applyAlignment="1" applyProtection="1">
      <alignment horizontal="left" vertical="center"/>
      <protection locked="0"/>
    </xf>
    <xf numFmtId="0" fontId="3" fillId="0" borderId="2" xfId="1" applyNumberFormat="1" applyFont="1" applyBorder="1" applyAlignment="1" applyProtection="1">
      <alignment horizontal="left" vertical="center"/>
      <protection locked="0"/>
    </xf>
    <xf numFmtId="14" fontId="3" fillId="0" borderId="3" xfId="1" applyNumberFormat="1" applyFont="1" applyBorder="1" applyAlignment="1" applyProtection="1">
      <alignment horizontal="left" vertical="center" wrapText="1"/>
      <protection locked="0"/>
    </xf>
    <xf numFmtId="14" fontId="3" fillId="0" borderId="3" xfId="1" applyNumberFormat="1" applyFont="1" applyBorder="1" applyAlignment="1" applyProtection="1">
      <alignment horizontal="left" vertical="center" wrapText="1"/>
    </xf>
    <xf numFmtId="0" fontId="3" fillId="0" borderId="3" xfId="1" applyNumberFormat="1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/>
      <protection locked="0"/>
    </xf>
    <xf numFmtId="14" fontId="3" fillId="0" borderId="2" xfId="1" applyNumberFormat="1" applyFont="1" applyBorder="1" applyAlignment="1" applyProtection="1">
      <alignment horizontal="left" vertical="center" wrapText="1"/>
      <protection locked="0"/>
    </xf>
    <xf numFmtId="14" fontId="3" fillId="0" borderId="2" xfId="1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8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8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5" borderId="2" xfId="0" applyFill="1" applyBorder="1" applyProtection="1"/>
    <xf numFmtId="0" fontId="0" fillId="0" borderId="0" xfId="0" applyNumberFormat="1" applyProtection="1"/>
    <xf numFmtId="49" fontId="0" fillId="0" borderId="0" xfId="0" applyNumberFormat="1"/>
    <xf numFmtId="49" fontId="0" fillId="0" borderId="0" xfId="0" applyNumberFormat="1" applyBorder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2" borderId="0" xfId="0" applyFill="1" applyAlignment="1">
      <alignment wrapText="1"/>
    </xf>
    <xf numFmtId="0" fontId="0" fillId="0" borderId="0" xfId="0" applyAlignment="1"/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right"/>
    </xf>
    <xf numFmtId="0" fontId="0" fillId="0" borderId="13" xfId="0" applyBorder="1" applyAlignment="1" applyProtection="1"/>
    <xf numFmtId="0" fontId="0" fillId="0" borderId="21" xfId="0" applyBorder="1" applyAlignment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6" fillId="0" borderId="0" xfId="1" applyFont="1" applyAlignment="1" applyProtection="1">
      <alignment horizontal="center"/>
    </xf>
    <xf numFmtId="0" fontId="1" fillId="0" borderId="0" xfId="1" applyFont="1" applyAlignment="1" applyProtection="1">
      <alignment horizontal="center"/>
    </xf>
    <xf numFmtId="0" fontId="0" fillId="5" borderId="12" xfId="0" applyFill="1" applyBorder="1" applyAlignment="1" applyProtection="1"/>
    <xf numFmtId="49" fontId="6" fillId="0" borderId="0" xfId="0" applyNumberFormat="1" applyFont="1"/>
    <xf numFmtId="49" fontId="0" fillId="5" borderId="2" xfId="0" applyNumberFormat="1" applyFill="1" applyBorder="1" applyAlignment="1">
      <alignment horizontal="center"/>
    </xf>
    <xf numFmtId="49" fontId="20" fillId="0" borderId="0" xfId="0" applyNumberFormat="1" applyFont="1"/>
    <xf numFmtId="49" fontId="6" fillId="0" borderId="0" xfId="0" applyNumberFormat="1" applyFont="1" applyProtection="1"/>
    <xf numFmtId="49" fontId="21" fillId="0" borderId="0" xfId="0" applyNumberFormat="1" applyFont="1" applyProtection="1"/>
    <xf numFmtId="49" fontId="0" fillId="0" borderId="0" xfId="0" applyNumberFormat="1" applyFill="1" applyBorder="1" applyProtection="1"/>
    <xf numFmtId="49" fontId="20" fillId="0" borderId="0" xfId="0" applyNumberFormat="1" applyFont="1" applyProtection="1"/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165" fontId="6" fillId="0" borderId="0" xfId="0" applyNumberFormat="1" applyFont="1"/>
    <xf numFmtId="0" fontId="6" fillId="0" borderId="0" xfId="0" applyFont="1" applyAlignment="1">
      <alignment horizontal="right" vertical="center"/>
    </xf>
    <xf numFmtId="165" fontId="0" fillId="0" borderId="0" xfId="0" applyNumberFormat="1" applyFont="1" applyAlignment="1"/>
    <xf numFmtId="0" fontId="8" fillId="0" borderId="0" xfId="0" applyFont="1" applyAlignment="1">
      <alignment vertical="center"/>
    </xf>
    <xf numFmtId="0" fontId="0" fillId="5" borderId="2" xfId="0" applyFill="1" applyBorder="1" applyAlignment="1" applyProtection="1">
      <alignment horizontal="center"/>
      <protection locked="0"/>
    </xf>
    <xf numFmtId="0" fontId="8" fillId="0" borderId="0" xfId="0" applyFont="1" applyProtection="1"/>
    <xf numFmtId="165" fontId="0" fillId="5" borderId="2" xfId="0" applyNumberFormat="1" applyFill="1" applyBorder="1" applyProtection="1">
      <protection locked="0"/>
    </xf>
    <xf numFmtId="165" fontId="0" fillId="5" borderId="2" xfId="0" applyNumberFormat="1" applyFill="1" applyBorder="1" applyProtection="1"/>
    <xf numFmtId="14" fontId="0" fillId="0" borderId="2" xfId="0" applyNumberFormat="1" applyBorder="1" applyProtection="1">
      <protection locked="0"/>
    </xf>
    <xf numFmtId="1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Protection="1"/>
    <xf numFmtId="14" fontId="0" fillId="0" borderId="2" xfId="0" applyNumberFormat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0" borderId="0" xfId="0" applyBorder="1" applyProtection="1"/>
    <xf numFmtId="14" fontId="0" fillId="0" borderId="0" xfId="0" applyNumberFormat="1" applyProtection="1"/>
    <xf numFmtId="165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17" fontId="0" fillId="0" borderId="0" xfId="0" applyNumberFormat="1" applyProtection="1">
      <protection locked="0"/>
    </xf>
    <xf numFmtId="0" fontId="20" fillId="0" borderId="0" xfId="0" applyFont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0" fontId="0" fillId="5" borderId="24" xfId="0" applyFon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left" vertical="center"/>
      <protection hidden="1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11" xfId="1" applyFont="1" applyBorder="1" applyAlignment="1" applyProtection="1">
      <alignment horizontal="center"/>
    </xf>
    <xf numFmtId="0" fontId="13" fillId="0" borderId="0" xfId="0" applyFont="1" applyAlignment="1" applyProtection="1">
      <alignment horizontal="right" wrapText="1"/>
    </xf>
    <xf numFmtId="0" fontId="13" fillId="0" borderId="0" xfId="0" applyFont="1" applyAlignment="1" applyProtection="1">
      <alignment horizontal="right"/>
    </xf>
    <xf numFmtId="0" fontId="19" fillId="0" borderId="14" xfId="0" applyFont="1" applyBorder="1" applyAlignment="1" applyProtection="1">
      <alignment horizontal="right" vertical="center"/>
      <protection hidden="1"/>
    </xf>
    <xf numFmtId="0" fontId="19" fillId="0" borderId="15" xfId="0" applyFont="1" applyBorder="1" applyAlignment="1" applyProtection="1">
      <alignment horizontal="right" vertical="center"/>
      <protection hidden="1"/>
    </xf>
    <xf numFmtId="0" fontId="19" fillId="0" borderId="16" xfId="0" applyFont="1" applyBorder="1" applyAlignment="1" applyProtection="1">
      <alignment horizontal="right" vertical="center"/>
      <protection hidden="1"/>
    </xf>
    <xf numFmtId="0" fontId="19" fillId="0" borderId="17" xfId="0" applyFont="1" applyBorder="1" applyAlignment="1" applyProtection="1">
      <alignment horizontal="right" vertical="center"/>
      <protection hidden="1"/>
    </xf>
    <xf numFmtId="0" fontId="19" fillId="0" borderId="18" xfId="0" applyFont="1" applyBorder="1" applyAlignment="1" applyProtection="1">
      <alignment horizontal="right" vertical="center"/>
      <protection hidden="1"/>
    </xf>
    <xf numFmtId="0" fontId="19" fillId="0" borderId="19" xfId="0" applyFont="1" applyBorder="1" applyAlignment="1" applyProtection="1">
      <alignment horizontal="right" vertical="center"/>
      <protection hidden="1"/>
    </xf>
    <xf numFmtId="0" fontId="22" fillId="0" borderId="0" xfId="1" applyFont="1" applyFill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right"/>
    </xf>
    <xf numFmtId="0" fontId="2" fillId="0" borderId="0" xfId="0" applyFont="1" applyAlignment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21" fillId="0" borderId="2" xfId="0" applyFont="1" applyBorder="1" applyAlignment="1" applyProtection="1">
      <alignment horizontal="center"/>
    </xf>
    <xf numFmtId="0" fontId="31" fillId="0" borderId="14" xfId="0" applyFont="1" applyBorder="1" applyAlignment="1" applyProtection="1">
      <alignment horizontal="center" vertical="center"/>
      <protection hidden="1"/>
    </xf>
    <xf numFmtId="0" fontId="31" fillId="0" borderId="16" xfId="0" applyFont="1" applyBorder="1" applyAlignment="1" applyProtection="1">
      <alignment horizontal="center" vertical="center"/>
      <protection hidden="1"/>
    </xf>
    <xf numFmtId="0" fontId="31" fillId="0" borderId="17" xfId="0" applyFont="1" applyBorder="1" applyAlignment="1" applyProtection="1">
      <alignment horizontal="center" vertical="center"/>
      <protection hidden="1"/>
    </xf>
    <xf numFmtId="0" fontId="31" fillId="0" borderId="19" xfId="0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Standard 2" xfId="1"/>
  </cellStyles>
  <dxfs count="78"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  <border>
        <top style="thin">
          <color auto="1"/>
        </top>
        <vertical/>
        <horizontal/>
      </border>
    </dxf>
    <dxf>
      <fill>
        <patternFill>
          <bgColor theme="0" tint="-4.9989318521683403E-2"/>
        </patternFill>
      </fill>
      <border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_-* #,##0.00\ [$€-407]_-;\-* #,##0.00\ [$€-407]_-;_-* &quot;-&quot;??\ [$€-407]_-;_-@_-"/>
      <border diagonalUp="0" diagonalDown="0">
        <left style="thin">
          <color indexed="64"/>
        </left>
        <right/>
        <top/>
        <bottom/>
      </border>
    </dxf>
    <dxf>
      <border outline="0">
        <bottom style="thin">
          <color indexed="64"/>
        </bottom>
      </border>
    </dxf>
    <dxf>
      <numFmt numFmtId="165" formatCode="_-* #,##0.00\ [$€-407]_-;\-* #,##0.00\ [$€-407]_-;_-* &quot;-&quot;??\ [$€-407]_-;_-@_-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85725</xdr:rowOff>
    </xdr:from>
    <xdr:to>
      <xdr:col>1</xdr:col>
      <xdr:colOff>910591</xdr:colOff>
      <xdr:row>4</xdr:row>
      <xdr:rowOff>110333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85725"/>
          <a:ext cx="781050" cy="780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2</xdr:col>
      <xdr:colOff>377191</xdr:colOff>
      <xdr:row>4</xdr:row>
      <xdr:rowOff>110322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1C988A-5CDF-4667-B918-13CAA1D85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845821" cy="809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76200</xdr:rowOff>
    </xdr:from>
    <xdr:to>
      <xdr:col>2</xdr:col>
      <xdr:colOff>762000</xdr:colOff>
      <xdr:row>3</xdr:row>
      <xdr:rowOff>110490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39367D7-5A81-4D41-AE4E-0F030684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619125" cy="6057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1" name="Tabelle11" displayName="Tabelle11" ref="M2:M3" totalsRowShown="0" headerRowDxfId="38" dataDxfId="37">
  <autoFilter ref="M2:M3"/>
  <tableColumns count="1">
    <tableColumn id="1" name="1_Girokonto" dataDxfId="36">
      <calculatedColumnFormula>I4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6" name="Pflichtkollekte" displayName="Pflichtkollekte" ref="M1:M34" totalsRowShown="0" headerRowDxfId="13" dataDxfId="12">
  <autoFilter ref="M1:M34"/>
  <tableColumns count="1">
    <tableColumn id="1" name="Pflichtkollekten" dataDxfId="1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2" name="Tabelle12" displayName="Tabelle12" ref="N2:N4" totalsRowShown="0" headerRowDxfId="35" dataDxfId="34">
  <autoFilter ref="N2:N4"/>
  <tableColumns count="1">
    <tableColumn id="1" name="2_Girokonten" dataDxfId="33">
      <calculatedColumnFormula>I4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13" name="Tabelle13" displayName="Tabelle13" ref="O2:O5" totalsRowShown="0" headerRowDxfId="32" dataDxfId="31">
  <autoFilter ref="O2:O5"/>
  <tableColumns count="1">
    <tableColumn id="1" name="3_Girokonten" dataDxfId="30">
      <calculatedColumnFormula>I4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14" name="Tabelle14" displayName="Tabelle14" ref="P2:P6" totalsRowShown="0" headerRowDxfId="29" dataDxfId="28">
  <autoFilter ref="P2:P6"/>
  <tableColumns count="1">
    <tableColumn id="1" name="4_Girokonten" dataDxfId="27">
      <calculatedColumnFormula>I4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5" name="Tabelle15" displayName="Tabelle15" ref="Q2:Q7" totalsRowShown="0" headerRowDxfId="26" dataDxfId="25">
  <autoFilter ref="Q2:Q7"/>
  <tableColumns count="1">
    <tableColumn id="1" name="5_Girokonten" dataDxfId="24">
      <calculatedColumnFormula>I4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1" name="Tabelle1" displayName="Tabelle1" ref="I1:I151" totalsRowShown="0" tableBorderDxfId="23">
  <autoFilter ref="I1:I151"/>
  <tableColumns count="1">
    <tableColumn id="2" name="Spalte1" dataDxfId="22">
      <calculatedColumnFormula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Tabelle2" displayName="Tabelle2" ref="D1:D151" totalsRowShown="0" tableBorderDxfId="21">
  <autoFilter ref="D1:D151"/>
  <tableColumns count="1">
    <tableColumn id="2" name="Spalte1" dataDxfId="20">
      <calculatedColumnFormula>SUMIFS(Kollektenübersicht!I:I,Kollektenübersicht!G:G,#REF!)+SUMIFS(Kollektenübersicht!K:K,Kollektenübersicht!G:G,#REF!)+SUMIFS(Anfangsbestände!F:F,Anfangsbestände!D:D,#REF!)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Zweckbestimmung" displayName="Zweckbestimmung" ref="C1:C4" totalsRowShown="0" headerRowDxfId="19" dataDxfId="18">
  <autoFilter ref="C1:C4"/>
  <tableColumns count="1">
    <tableColumn id="1" name="Zweckbestimmung" dataDxfId="17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5" name="weiterzuleitende" displayName="weiterzuleitende" ref="H1:H4" totalsRowShown="0" headerRowDxfId="16" dataDxfId="15">
  <autoFilter ref="H1:H4"/>
  <tableColumns count="1">
    <tableColumn id="1" name="freie weiterzuleitende Kollekten" dataDxfId="1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1046"/>
  <sheetViews>
    <sheetView topLeftCell="A157" workbookViewId="0">
      <selection activeCell="K188" sqref="K188"/>
    </sheetView>
  </sheetViews>
  <sheetFormatPr baseColWidth="10" defaultRowHeight="15" x14ac:dyDescent="0.25"/>
  <cols>
    <col min="1" max="1" width="9.140625" style="118" customWidth="1"/>
    <col min="2" max="3" width="38.140625" style="127" customWidth="1"/>
    <col min="4" max="4" width="28.85546875" style="128" customWidth="1"/>
    <col min="5" max="5" width="14.7109375" style="117" customWidth="1"/>
    <col min="6" max="6" width="15.28515625" style="127" customWidth="1"/>
    <col min="7" max="7" width="12.5703125" style="127" customWidth="1"/>
    <col min="8" max="8" width="14" style="117" customWidth="1"/>
    <col min="9" max="10" width="11.42578125" customWidth="1"/>
    <col min="11" max="11" width="29.42578125" customWidth="1"/>
    <col min="12" max="12" width="18.7109375" customWidth="1"/>
    <col min="13" max="13" width="23.28515625" customWidth="1"/>
    <col min="14" max="14" width="31.85546875" customWidth="1"/>
    <col min="15" max="15" width="23.42578125" customWidth="1"/>
    <col min="16" max="16" width="27.7109375" customWidth="1"/>
    <col min="17" max="17" width="31" customWidth="1"/>
    <col min="18" max="18" width="22.7109375" customWidth="1"/>
    <col min="19" max="19" width="27.42578125" customWidth="1"/>
    <col min="20" max="20" width="11.5703125" customWidth="1"/>
  </cols>
  <sheetData>
    <row r="1" spans="1:19" ht="25.5" x14ac:dyDescent="0.25">
      <c r="A1" s="105" t="s">
        <v>75</v>
      </c>
      <c r="B1" s="106" t="s">
        <v>141</v>
      </c>
      <c r="C1" s="106" t="s">
        <v>52</v>
      </c>
      <c r="D1" s="109" t="s">
        <v>80</v>
      </c>
      <c r="E1" s="107" t="s">
        <v>76</v>
      </c>
      <c r="F1" s="108" t="s">
        <v>77</v>
      </c>
      <c r="G1" s="107" t="s">
        <v>78</v>
      </c>
      <c r="H1" s="107" t="s">
        <v>79</v>
      </c>
      <c r="L1" t="s">
        <v>55</v>
      </c>
    </row>
    <row r="2" spans="1:19" x14ac:dyDescent="0.25">
      <c r="A2" s="110"/>
      <c r="B2" s="111"/>
      <c r="D2" s="114"/>
      <c r="E2" s="112"/>
      <c r="F2" s="112"/>
      <c r="G2" s="112"/>
      <c r="H2" s="113"/>
      <c r="L2" s="128" t="s">
        <v>104</v>
      </c>
      <c r="M2" s="130"/>
      <c r="N2" s="128"/>
      <c r="O2" s="128"/>
      <c r="P2" s="120"/>
      <c r="Q2" s="128"/>
      <c r="R2" s="120"/>
      <c r="S2" s="128"/>
    </row>
    <row r="3" spans="1:19" x14ac:dyDescent="0.25">
      <c r="A3" s="115"/>
      <c r="B3" s="116"/>
      <c r="C3" s="116"/>
      <c r="D3" s="120"/>
      <c r="F3" s="118"/>
      <c r="G3" s="118"/>
      <c r="H3" s="119"/>
      <c r="L3" s="128" t="s">
        <v>105</v>
      </c>
      <c r="M3" s="130"/>
      <c r="N3" s="128"/>
      <c r="O3" s="128"/>
      <c r="P3" s="120"/>
      <c r="Q3" s="130"/>
      <c r="R3" s="120"/>
      <c r="S3" s="128"/>
    </row>
    <row r="4" spans="1:19" x14ac:dyDescent="0.25">
      <c r="A4" s="115"/>
      <c r="B4" s="116"/>
      <c r="C4" s="116"/>
      <c r="D4" s="120"/>
      <c r="F4" s="118"/>
      <c r="G4" s="118"/>
      <c r="H4" s="119"/>
      <c r="O4" s="128"/>
      <c r="P4" s="120"/>
      <c r="Q4" s="128"/>
    </row>
    <row r="5" spans="1:19" x14ac:dyDescent="0.25">
      <c r="A5" s="115"/>
      <c r="B5" s="116"/>
      <c r="C5" s="116"/>
      <c r="D5" s="120"/>
      <c r="F5" s="118"/>
      <c r="G5" s="118"/>
      <c r="H5" s="119"/>
      <c r="P5" s="125"/>
    </row>
    <row r="6" spans="1:19" x14ac:dyDescent="0.25">
      <c r="A6" s="115"/>
      <c r="B6" s="116"/>
      <c r="C6" s="116"/>
      <c r="D6" s="120"/>
      <c r="F6" s="118"/>
      <c r="G6" s="118"/>
      <c r="H6" s="119"/>
    </row>
    <row r="7" spans="1:19" x14ac:dyDescent="0.25">
      <c r="A7" s="115"/>
      <c r="B7" s="121"/>
      <c r="C7" s="121"/>
      <c r="D7" s="122"/>
      <c r="E7" s="118"/>
      <c r="F7" s="118"/>
      <c r="G7" s="118"/>
      <c r="H7" s="115"/>
    </row>
    <row r="8" spans="1:19" x14ac:dyDescent="0.25">
      <c r="A8" s="115"/>
      <c r="B8" s="116"/>
      <c r="C8" s="116"/>
      <c r="D8" s="120"/>
      <c r="F8" s="118"/>
      <c r="G8" s="118"/>
      <c r="H8" s="119"/>
    </row>
    <row r="9" spans="1:19" x14ac:dyDescent="0.25">
      <c r="A9" s="115"/>
      <c r="B9" s="116"/>
      <c r="C9" s="116"/>
      <c r="D9" s="120"/>
      <c r="F9" s="118"/>
      <c r="G9" s="118"/>
      <c r="H9" s="119"/>
    </row>
    <row r="10" spans="1:19" x14ac:dyDescent="0.25">
      <c r="A10" s="115"/>
      <c r="B10" s="121"/>
      <c r="C10" s="121"/>
      <c r="D10" s="122"/>
      <c r="E10" s="118"/>
      <c r="F10" s="118"/>
      <c r="G10" s="118"/>
      <c r="H10" s="115"/>
    </row>
    <row r="11" spans="1:19" x14ac:dyDescent="0.25">
      <c r="A11" s="115"/>
      <c r="B11" s="116"/>
      <c r="C11" s="116"/>
      <c r="D11" s="120"/>
      <c r="F11" s="118"/>
      <c r="G11" s="118"/>
      <c r="H11" s="119"/>
    </row>
    <row r="12" spans="1:19" x14ac:dyDescent="0.25">
      <c r="A12" s="115"/>
      <c r="B12" s="116"/>
      <c r="C12" s="116"/>
      <c r="D12" s="120"/>
      <c r="F12" s="118"/>
      <c r="G12" s="118"/>
      <c r="H12" s="119"/>
    </row>
    <row r="13" spans="1:19" x14ac:dyDescent="0.25">
      <c r="A13" s="115"/>
      <c r="B13" s="116"/>
      <c r="C13" s="116"/>
      <c r="D13" s="120"/>
      <c r="F13" s="118"/>
      <c r="G13" s="118"/>
      <c r="H13" s="119"/>
    </row>
    <row r="14" spans="1:19" x14ac:dyDescent="0.25">
      <c r="A14" s="115"/>
      <c r="B14" s="116"/>
      <c r="C14" s="116"/>
      <c r="D14" s="120"/>
      <c r="F14" s="118"/>
      <c r="G14" s="118"/>
      <c r="H14" s="119"/>
    </row>
    <row r="15" spans="1:19" x14ac:dyDescent="0.25">
      <c r="A15" s="115"/>
      <c r="B15" s="116"/>
      <c r="C15" s="116"/>
      <c r="D15" s="120"/>
      <c r="F15" s="118"/>
      <c r="G15" s="118"/>
      <c r="H15" s="119"/>
    </row>
    <row r="16" spans="1:19" x14ac:dyDescent="0.25">
      <c r="A16" s="115"/>
      <c r="B16" s="116"/>
      <c r="C16" s="116"/>
      <c r="D16" s="120"/>
      <c r="F16" s="118"/>
      <c r="G16" s="118"/>
      <c r="H16" s="119"/>
    </row>
    <row r="17" spans="1:8" x14ac:dyDescent="0.25">
      <c r="A17" s="115"/>
      <c r="B17" s="116"/>
      <c r="C17" s="116"/>
      <c r="D17" s="120"/>
      <c r="F17" s="118"/>
      <c r="G17" s="118"/>
      <c r="H17" s="119"/>
    </row>
    <row r="18" spans="1:8" x14ac:dyDescent="0.25">
      <c r="A18" s="115"/>
      <c r="B18" s="116"/>
      <c r="C18" s="116"/>
      <c r="D18" s="120"/>
      <c r="F18" s="118"/>
      <c r="G18" s="118"/>
      <c r="H18" s="119"/>
    </row>
    <row r="19" spans="1:8" x14ac:dyDescent="0.25">
      <c r="A19" s="115"/>
      <c r="B19" s="116"/>
      <c r="C19" s="116"/>
      <c r="D19" s="120"/>
      <c r="F19" s="118"/>
      <c r="G19" s="118"/>
      <c r="H19" s="119"/>
    </row>
    <row r="20" spans="1:8" x14ac:dyDescent="0.25">
      <c r="A20" s="115"/>
      <c r="B20" s="116"/>
      <c r="C20" s="116"/>
      <c r="D20" s="120"/>
      <c r="F20" s="118"/>
      <c r="G20" s="118"/>
      <c r="H20" s="119"/>
    </row>
    <row r="21" spans="1:8" x14ac:dyDescent="0.25">
      <c r="A21" s="115"/>
      <c r="B21" s="116"/>
      <c r="C21" s="116"/>
      <c r="D21" s="120"/>
      <c r="F21" s="118"/>
      <c r="G21" s="118"/>
      <c r="H21" s="119"/>
    </row>
    <row r="22" spans="1:8" x14ac:dyDescent="0.25">
      <c r="A22" s="115"/>
      <c r="B22" s="116"/>
      <c r="C22" s="116"/>
      <c r="D22" s="120"/>
      <c r="F22" s="118"/>
      <c r="G22" s="118"/>
      <c r="H22" s="119"/>
    </row>
    <row r="23" spans="1:8" x14ac:dyDescent="0.25">
      <c r="A23" s="115"/>
      <c r="B23" s="116"/>
      <c r="C23" s="116"/>
      <c r="D23" s="120"/>
      <c r="F23" s="118"/>
      <c r="G23" s="118"/>
      <c r="H23" s="119"/>
    </row>
    <row r="24" spans="1:8" x14ac:dyDescent="0.25">
      <c r="A24" s="115"/>
      <c r="B24" s="121"/>
      <c r="C24" s="121"/>
      <c r="D24" s="122"/>
      <c r="E24" s="118"/>
      <c r="F24" s="118"/>
      <c r="G24" s="118"/>
      <c r="H24" s="115"/>
    </row>
    <row r="25" spans="1:8" x14ac:dyDescent="0.25">
      <c r="A25" s="115"/>
      <c r="B25" s="116"/>
      <c r="C25" s="116"/>
      <c r="D25" s="120"/>
      <c r="F25" s="118"/>
      <c r="G25" s="118"/>
      <c r="H25" s="119"/>
    </row>
    <row r="26" spans="1:8" x14ac:dyDescent="0.25">
      <c r="A26" s="115"/>
      <c r="B26" s="116"/>
      <c r="C26" s="116"/>
      <c r="D26" s="120"/>
      <c r="F26" s="118"/>
      <c r="G26" s="118"/>
      <c r="H26" s="119"/>
    </row>
    <row r="27" spans="1:8" x14ac:dyDescent="0.25">
      <c r="A27" s="115"/>
      <c r="B27" s="116"/>
      <c r="C27" s="116"/>
      <c r="D27" s="120"/>
      <c r="F27" s="118"/>
      <c r="G27" s="118"/>
      <c r="H27" s="119"/>
    </row>
    <row r="28" spans="1:8" x14ac:dyDescent="0.25">
      <c r="A28" s="115"/>
      <c r="B28" s="116"/>
      <c r="C28" s="116"/>
      <c r="D28" s="120"/>
      <c r="F28" s="118"/>
      <c r="G28" s="118"/>
      <c r="H28" s="119"/>
    </row>
    <row r="29" spans="1:8" x14ac:dyDescent="0.25">
      <c r="A29" s="115"/>
      <c r="B29" s="116"/>
      <c r="C29" s="116"/>
      <c r="D29" s="120"/>
      <c r="F29" s="118"/>
      <c r="G29" s="118"/>
      <c r="H29" s="119"/>
    </row>
    <row r="30" spans="1:8" x14ac:dyDescent="0.25">
      <c r="A30" s="115"/>
      <c r="B30" s="121"/>
      <c r="C30" s="121"/>
      <c r="D30" s="122"/>
      <c r="E30" s="118"/>
      <c r="F30" s="118"/>
      <c r="G30" s="118"/>
      <c r="H30" s="115"/>
    </row>
    <row r="31" spans="1:8" x14ac:dyDescent="0.25">
      <c r="A31" s="115"/>
      <c r="B31" s="116"/>
      <c r="C31" s="116"/>
      <c r="D31" s="120"/>
      <c r="F31" s="118"/>
      <c r="G31" s="118"/>
      <c r="H31" s="119"/>
    </row>
    <row r="32" spans="1:8" x14ac:dyDescent="0.25">
      <c r="A32" s="115"/>
      <c r="B32" s="116"/>
      <c r="C32" s="116"/>
      <c r="D32" s="120"/>
      <c r="F32" s="118"/>
      <c r="G32" s="118"/>
      <c r="H32" s="119"/>
    </row>
    <row r="33" spans="1:8" x14ac:dyDescent="0.25">
      <c r="A33" s="115"/>
      <c r="B33" s="116"/>
      <c r="C33" s="116"/>
      <c r="D33" s="120"/>
      <c r="F33" s="118"/>
      <c r="G33" s="118"/>
      <c r="H33" s="119"/>
    </row>
    <row r="34" spans="1:8" x14ac:dyDescent="0.25">
      <c r="A34" s="115"/>
      <c r="B34" s="121"/>
      <c r="C34" s="121"/>
      <c r="D34" s="122"/>
      <c r="E34" s="118"/>
      <c r="F34" s="118"/>
      <c r="G34" s="118"/>
      <c r="H34" s="115"/>
    </row>
    <row r="35" spans="1:8" x14ac:dyDescent="0.25">
      <c r="A35" s="115"/>
      <c r="B35" s="116"/>
      <c r="C35" s="116"/>
      <c r="D35" s="120"/>
      <c r="F35" s="118"/>
      <c r="G35" s="118"/>
      <c r="H35" s="119"/>
    </row>
    <row r="36" spans="1:8" x14ac:dyDescent="0.25">
      <c r="A36" s="115"/>
      <c r="B36" s="116"/>
      <c r="C36" s="116"/>
      <c r="D36" s="120"/>
      <c r="F36" s="118"/>
      <c r="G36" s="118"/>
      <c r="H36" s="119"/>
    </row>
    <row r="37" spans="1:8" x14ac:dyDescent="0.25">
      <c r="A37" s="115"/>
      <c r="B37" s="116"/>
      <c r="C37" s="116"/>
      <c r="D37" s="120"/>
      <c r="F37" s="118"/>
      <c r="G37" s="118"/>
      <c r="H37" s="119"/>
    </row>
    <row r="38" spans="1:8" x14ac:dyDescent="0.25">
      <c r="A38" s="115"/>
      <c r="B38" s="123"/>
      <c r="C38" s="123"/>
      <c r="D38" s="122"/>
      <c r="E38" s="118"/>
      <c r="F38" s="118"/>
      <c r="G38" s="118"/>
      <c r="H38" s="115"/>
    </row>
    <row r="39" spans="1:8" x14ac:dyDescent="0.25">
      <c r="A39" s="115"/>
      <c r="B39" s="124"/>
      <c r="C39" s="124"/>
      <c r="D39" s="120"/>
      <c r="F39" s="118"/>
      <c r="G39" s="118"/>
    </row>
    <row r="40" spans="1:8" x14ac:dyDescent="0.25">
      <c r="A40" s="115"/>
      <c r="B40" s="116"/>
      <c r="C40" s="116"/>
      <c r="D40" s="120"/>
      <c r="F40" s="118"/>
      <c r="G40" s="118"/>
    </row>
    <row r="41" spans="1:8" x14ac:dyDescent="0.25">
      <c r="A41" s="115"/>
      <c r="B41" s="116"/>
      <c r="C41" s="116"/>
      <c r="D41" s="120"/>
      <c r="F41" s="118"/>
      <c r="G41" s="118"/>
    </row>
    <row r="42" spans="1:8" x14ac:dyDescent="0.25">
      <c r="A42" s="115"/>
      <c r="B42" s="116"/>
      <c r="C42" s="116"/>
      <c r="D42" s="120"/>
      <c r="F42" s="118"/>
      <c r="G42" s="118"/>
    </row>
    <row r="43" spans="1:8" x14ac:dyDescent="0.25">
      <c r="A43" s="115"/>
      <c r="B43" s="116"/>
      <c r="C43" s="116"/>
      <c r="D43" s="120"/>
      <c r="F43" s="118"/>
      <c r="G43" s="118"/>
    </row>
    <row r="44" spans="1:8" x14ac:dyDescent="0.25">
      <c r="A44" s="115"/>
      <c r="B44" s="116"/>
      <c r="C44" s="116"/>
      <c r="D44" s="120"/>
      <c r="F44" s="118"/>
      <c r="G44" s="118"/>
    </row>
    <row r="45" spans="1:8" x14ac:dyDescent="0.25">
      <c r="A45" s="115"/>
      <c r="B45" s="116"/>
      <c r="C45" s="116"/>
      <c r="D45" s="120"/>
      <c r="F45" s="118"/>
      <c r="G45" s="118"/>
    </row>
    <row r="46" spans="1:8" x14ac:dyDescent="0.25">
      <c r="A46" s="115"/>
      <c r="B46" s="116"/>
      <c r="C46" s="116"/>
      <c r="D46" s="120"/>
      <c r="F46" s="118"/>
      <c r="G46" s="118"/>
    </row>
    <row r="47" spans="1:8" x14ac:dyDescent="0.25">
      <c r="A47" s="115"/>
      <c r="B47" s="116"/>
      <c r="C47" s="116"/>
      <c r="D47" s="120"/>
      <c r="F47" s="118"/>
      <c r="G47" s="118"/>
    </row>
    <row r="48" spans="1:8" x14ac:dyDescent="0.25">
      <c r="A48" s="115"/>
      <c r="B48" s="116"/>
      <c r="C48" s="116"/>
      <c r="D48" s="120"/>
      <c r="F48" s="118"/>
      <c r="G48" s="118"/>
    </row>
    <row r="49" spans="1:7" x14ac:dyDescent="0.25">
      <c r="A49" s="115"/>
      <c r="B49" s="116"/>
      <c r="C49" s="116"/>
      <c r="D49" s="120"/>
      <c r="F49" s="118"/>
      <c r="G49" s="118"/>
    </row>
    <row r="50" spans="1:7" x14ac:dyDescent="0.25">
      <c r="A50" s="115"/>
      <c r="B50" s="116"/>
      <c r="C50" s="116"/>
      <c r="D50" s="120"/>
      <c r="F50" s="118"/>
      <c r="G50" s="118"/>
    </row>
    <row r="51" spans="1:7" x14ac:dyDescent="0.25">
      <c r="A51" s="115"/>
      <c r="B51" s="116"/>
      <c r="C51" s="116"/>
      <c r="D51" s="120"/>
      <c r="F51" s="118"/>
      <c r="G51" s="118"/>
    </row>
    <row r="52" spans="1:7" x14ac:dyDescent="0.25">
      <c r="A52" s="115"/>
      <c r="B52" s="116"/>
      <c r="C52" s="116"/>
      <c r="D52" s="120"/>
      <c r="F52" s="118"/>
      <c r="G52" s="118"/>
    </row>
    <row r="53" spans="1:7" x14ac:dyDescent="0.25">
      <c r="A53" s="115"/>
      <c r="B53" s="116"/>
      <c r="C53" s="116"/>
      <c r="D53" s="120"/>
      <c r="F53" s="118"/>
      <c r="G53" s="118"/>
    </row>
    <row r="54" spans="1:7" x14ac:dyDescent="0.25">
      <c r="A54" s="115"/>
      <c r="B54" s="116"/>
      <c r="C54" s="116"/>
      <c r="D54" s="120"/>
      <c r="F54" s="118"/>
      <c r="G54" s="118"/>
    </row>
    <row r="55" spans="1:7" x14ac:dyDescent="0.25">
      <c r="A55" s="115"/>
      <c r="B55" s="116"/>
      <c r="C55" s="116"/>
      <c r="D55" s="120"/>
      <c r="F55" s="118"/>
      <c r="G55" s="118"/>
    </row>
    <row r="56" spans="1:7" x14ac:dyDescent="0.25">
      <c r="A56" s="115"/>
      <c r="B56" s="116"/>
      <c r="C56" s="116"/>
      <c r="D56" s="120"/>
      <c r="F56" s="118"/>
      <c r="G56" s="118"/>
    </row>
    <row r="57" spans="1:7" x14ac:dyDescent="0.25">
      <c r="A57" s="115"/>
      <c r="B57" s="116"/>
      <c r="C57" s="116"/>
      <c r="D57" s="120"/>
      <c r="F57" s="118"/>
      <c r="G57" s="118"/>
    </row>
    <row r="58" spans="1:7" x14ac:dyDescent="0.25">
      <c r="A58" s="115"/>
      <c r="B58" s="116"/>
      <c r="C58" s="116"/>
      <c r="D58" s="120"/>
      <c r="F58" s="118"/>
      <c r="G58" s="118"/>
    </row>
    <row r="59" spans="1:7" x14ac:dyDescent="0.25">
      <c r="A59" s="115"/>
      <c r="B59" s="116"/>
      <c r="C59" s="116"/>
      <c r="D59" s="120"/>
      <c r="F59" s="118"/>
      <c r="G59" s="118"/>
    </row>
    <row r="60" spans="1:7" x14ac:dyDescent="0.25">
      <c r="A60" s="115"/>
      <c r="B60" s="116"/>
      <c r="C60" s="116"/>
      <c r="D60" s="120"/>
      <c r="F60" s="118"/>
      <c r="G60" s="118"/>
    </row>
    <row r="61" spans="1:7" x14ac:dyDescent="0.25">
      <c r="A61" s="115"/>
      <c r="B61" s="116"/>
      <c r="C61" s="116"/>
      <c r="D61" s="120"/>
      <c r="F61" s="118"/>
      <c r="G61" s="118"/>
    </row>
    <row r="62" spans="1:7" x14ac:dyDescent="0.25">
      <c r="A62" s="115"/>
      <c r="B62" s="116"/>
      <c r="C62" s="116"/>
      <c r="D62" s="120"/>
      <c r="F62" s="118"/>
      <c r="G62" s="118"/>
    </row>
    <row r="63" spans="1:7" x14ac:dyDescent="0.25">
      <c r="A63" s="115"/>
      <c r="B63" s="116"/>
      <c r="C63" s="116"/>
      <c r="D63" s="125"/>
      <c r="F63" s="118"/>
      <c r="G63" s="118"/>
    </row>
    <row r="64" spans="1:7" x14ac:dyDescent="0.25">
      <c r="A64" s="115"/>
      <c r="B64" s="116"/>
      <c r="C64" s="116"/>
      <c r="D64" s="125"/>
      <c r="F64" s="118"/>
      <c r="G64" s="118"/>
    </row>
    <row r="65" spans="1:8" x14ac:dyDescent="0.25">
      <c r="A65" s="115"/>
      <c r="B65" s="116"/>
      <c r="C65" s="116"/>
      <c r="D65" s="125"/>
      <c r="F65" s="118"/>
      <c r="G65" s="118"/>
    </row>
    <row r="66" spans="1:8" x14ac:dyDescent="0.25">
      <c r="A66" s="115"/>
      <c r="B66" s="116"/>
      <c r="C66" s="116"/>
      <c r="D66" s="125"/>
      <c r="F66" s="118"/>
      <c r="G66" s="118"/>
    </row>
    <row r="67" spans="1:8" x14ac:dyDescent="0.25">
      <c r="A67" s="115"/>
      <c r="B67" s="116"/>
      <c r="C67" s="116"/>
      <c r="D67" s="125"/>
      <c r="F67" s="118"/>
      <c r="G67" s="118"/>
    </row>
    <row r="68" spans="1:8" x14ac:dyDescent="0.25">
      <c r="A68" s="115"/>
      <c r="B68" s="116"/>
      <c r="C68" s="116"/>
      <c r="D68" s="125"/>
      <c r="F68" s="118"/>
      <c r="G68" s="118"/>
    </row>
    <row r="69" spans="1:8" x14ac:dyDescent="0.25">
      <c r="A69" s="115"/>
      <c r="B69" s="116"/>
      <c r="C69" s="116"/>
      <c r="D69" s="125"/>
      <c r="F69" s="118"/>
      <c r="G69" s="118"/>
    </row>
    <row r="70" spans="1:8" x14ac:dyDescent="0.25">
      <c r="A70" s="115"/>
      <c r="B70" s="116"/>
      <c r="C70" s="116"/>
      <c r="D70" s="125"/>
      <c r="F70" s="118"/>
      <c r="G70" s="118"/>
    </row>
    <row r="71" spans="1:8" x14ac:dyDescent="0.25">
      <c r="A71" s="115"/>
      <c r="B71" s="116"/>
      <c r="C71" s="116"/>
      <c r="D71" s="125"/>
      <c r="F71" s="118"/>
      <c r="G71" s="118"/>
    </row>
    <row r="72" spans="1:8" x14ac:dyDescent="0.25">
      <c r="A72" s="115"/>
      <c r="B72" s="116"/>
      <c r="C72" s="116"/>
      <c r="D72" s="125"/>
      <c r="F72" s="118"/>
      <c r="G72" s="118"/>
    </row>
    <row r="73" spans="1:8" x14ac:dyDescent="0.25">
      <c r="A73" s="115"/>
      <c r="B73" s="116"/>
      <c r="C73" s="116"/>
      <c r="D73" s="125"/>
      <c r="F73" s="118"/>
      <c r="G73" s="118"/>
    </row>
    <row r="74" spans="1:8" x14ac:dyDescent="0.25">
      <c r="A74" s="115"/>
      <c r="B74" s="136"/>
      <c r="C74" s="121"/>
      <c r="D74" s="126"/>
      <c r="E74" s="118"/>
      <c r="F74" s="118"/>
      <c r="G74" s="118"/>
      <c r="H74" s="118"/>
    </row>
    <row r="75" spans="1:8" x14ac:dyDescent="0.25">
      <c r="A75" s="115"/>
      <c r="B75" s="116"/>
      <c r="C75" s="116"/>
      <c r="D75" s="125"/>
      <c r="F75" s="118"/>
      <c r="G75" s="118"/>
    </row>
    <row r="76" spans="1:8" x14ac:dyDescent="0.25">
      <c r="A76" s="115"/>
      <c r="B76" s="116"/>
      <c r="C76" s="116"/>
      <c r="D76" s="125"/>
      <c r="F76" s="118"/>
      <c r="G76" s="118"/>
    </row>
    <row r="77" spans="1:8" x14ac:dyDescent="0.25">
      <c r="A77" s="115"/>
      <c r="B77" s="116"/>
      <c r="C77" s="116"/>
      <c r="D77" s="125"/>
      <c r="F77" s="118"/>
      <c r="G77" s="118"/>
    </row>
    <row r="78" spans="1:8" x14ac:dyDescent="0.25">
      <c r="A78" s="115"/>
      <c r="B78" s="116"/>
      <c r="C78" s="116"/>
      <c r="D78" s="125"/>
      <c r="F78" s="118"/>
      <c r="G78" s="118"/>
    </row>
    <row r="79" spans="1:8" x14ac:dyDescent="0.25">
      <c r="A79" s="115"/>
      <c r="B79" s="116"/>
      <c r="C79" s="116"/>
      <c r="D79" s="125"/>
      <c r="F79" s="118"/>
      <c r="G79" s="118"/>
    </row>
    <row r="80" spans="1:8" x14ac:dyDescent="0.25">
      <c r="A80" s="115"/>
      <c r="B80" s="116"/>
      <c r="C80" s="116"/>
      <c r="D80" s="125"/>
      <c r="F80" s="118"/>
      <c r="G80" s="118"/>
    </row>
    <row r="81" spans="1:8" x14ac:dyDescent="0.25">
      <c r="A81" s="115"/>
      <c r="B81" s="116"/>
      <c r="C81" s="116"/>
      <c r="D81" s="125"/>
      <c r="F81" s="118"/>
      <c r="G81" s="118"/>
    </row>
    <row r="82" spans="1:8" x14ac:dyDescent="0.25">
      <c r="A82" s="115"/>
      <c r="B82" s="116"/>
      <c r="C82" s="116"/>
      <c r="D82" s="125"/>
      <c r="F82" s="118"/>
      <c r="G82" s="118"/>
    </row>
    <row r="83" spans="1:8" x14ac:dyDescent="0.25">
      <c r="A83" s="115"/>
      <c r="B83" s="116"/>
      <c r="C83" s="116"/>
      <c r="D83" s="125"/>
      <c r="F83" s="118"/>
      <c r="G83" s="118"/>
    </row>
    <row r="84" spans="1:8" x14ac:dyDescent="0.25">
      <c r="A84" s="115"/>
      <c r="B84" s="116"/>
      <c r="C84" s="116"/>
      <c r="D84" s="125"/>
      <c r="F84" s="118"/>
      <c r="G84" s="118"/>
    </row>
    <row r="85" spans="1:8" x14ac:dyDescent="0.25">
      <c r="A85" s="115"/>
      <c r="B85" s="124"/>
      <c r="C85" s="124"/>
      <c r="D85" s="125"/>
      <c r="F85" s="118"/>
      <c r="G85" s="118"/>
    </row>
    <row r="86" spans="1:8" x14ac:dyDescent="0.25">
      <c r="A86" s="115"/>
      <c r="B86" s="121"/>
      <c r="C86" s="121"/>
      <c r="D86" s="126"/>
      <c r="E86" s="118"/>
      <c r="F86" s="118"/>
      <c r="G86" s="118"/>
      <c r="H86" s="118"/>
    </row>
    <row r="87" spans="1:8" x14ac:dyDescent="0.25">
      <c r="A87" s="115"/>
      <c r="B87" s="116"/>
      <c r="C87" s="116"/>
      <c r="D87" s="125"/>
      <c r="F87" s="118"/>
      <c r="G87" s="118"/>
    </row>
    <row r="88" spans="1:8" x14ac:dyDescent="0.25">
      <c r="A88" s="115"/>
      <c r="B88" s="116"/>
      <c r="C88" s="116"/>
      <c r="D88" s="125"/>
      <c r="F88" s="118"/>
      <c r="G88" s="118"/>
    </row>
    <row r="89" spans="1:8" x14ac:dyDescent="0.25">
      <c r="A89" s="115"/>
      <c r="B89" s="121"/>
      <c r="C89" s="121"/>
      <c r="D89" s="126"/>
      <c r="E89" s="118"/>
      <c r="F89" s="118"/>
      <c r="G89" s="118"/>
      <c r="H89" s="118"/>
    </row>
    <row r="90" spans="1:8" x14ac:dyDescent="0.25">
      <c r="A90" s="115"/>
      <c r="B90" s="116"/>
      <c r="C90" s="116"/>
      <c r="D90" s="125"/>
      <c r="F90" s="118"/>
      <c r="G90" s="118"/>
    </row>
    <row r="91" spans="1:8" x14ac:dyDescent="0.25">
      <c r="A91" s="115"/>
      <c r="B91" s="116"/>
      <c r="C91" s="116"/>
      <c r="D91" s="125"/>
      <c r="F91" s="118"/>
      <c r="G91" s="118"/>
    </row>
    <row r="92" spans="1:8" x14ac:dyDescent="0.25">
      <c r="A92" s="115"/>
      <c r="B92" s="116"/>
      <c r="C92" s="116"/>
      <c r="D92" s="125"/>
      <c r="F92" s="118"/>
      <c r="G92" s="118"/>
    </row>
    <row r="93" spans="1:8" x14ac:dyDescent="0.25">
      <c r="A93" s="115"/>
      <c r="B93" s="116"/>
      <c r="C93" s="116"/>
      <c r="D93" s="125"/>
      <c r="F93" s="118"/>
      <c r="G93" s="118"/>
    </row>
    <row r="94" spans="1:8" x14ac:dyDescent="0.25">
      <c r="A94" s="115"/>
      <c r="B94" s="116"/>
      <c r="C94" s="116"/>
      <c r="D94" s="125"/>
      <c r="F94" s="118"/>
      <c r="G94" s="118"/>
    </row>
    <row r="95" spans="1:8" x14ac:dyDescent="0.25">
      <c r="A95" s="115"/>
      <c r="B95" s="116"/>
      <c r="C95" s="116"/>
      <c r="D95" s="125"/>
      <c r="F95" s="118"/>
      <c r="G95" s="118"/>
    </row>
    <row r="96" spans="1:8" x14ac:dyDescent="0.25">
      <c r="A96" s="115"/>
      <c r="B96" s="116"/>
      <c r="C96" s="116"/>
      <c r="D96" s="125"/>
      <c r="F96" s="118"/>
      <c r="G96" s="118"/>
    </row>
    <row r="97" spans="1:8" x14ac:dyDescent="0.25">
      <c r="A97" s="115"/>
      <c r="B97" s="116"/>
      <c r="C97" s="116"/>
      <c r="D97" s="125"/>
      <c r="F97" s="118"/>
      <c r="G97" s="118"/>
    </row>
    <row r="98" spans="1:8" x14ac:dyDescent="0.25">
      <c r="A98" s="115"/>
      <c r="B98" s="116"/>
      <c r="C98" s="116"/>
      <c r="D98" s="125"/>
      <c r="F98" s="118"/>
      <c r="G98" s="118"/>
    </row>
    <row r="99" spans="1:8" x14ac:dyDescent="0.25">
      <c r="A99" s="115"/>
      <c r="B99" s="116"/>
      <c r="C99" s="116"/>
      <c r="D99" s="125"/>
      <c r="F99" s="118"/>
      <c r="G99" s="118"/>
    </row>
    <row r="100" spans="1:8" x14ac:dyDescent="0.25">
      <c r="A100" s="115"/>
      <c r="B100" s="116"/>
      <c r="C100" s="116"/>
      <c r="D100" s="125"/>
      <c r="F100" s="118"/>
      <c r="G100" s="118"/>
    </row>
    <row r="101" spans="1:8" x14ac:dyDescent="0.25">
      <c r="A101" s="115"/>
      <c r="B101" s="116"/>
      <c r="C101" s="116"/>
      <c r="D101" s="125"/>
      <c r="F101" s="118"/>
      <c r="G101" s="118"/>
    </row>
    <row r="102" spans="1:8" x14ac:dyDescent="0.25">
      <c r="A102" s="115"/>
      <c r="B102" s="123"/>
      <c r="C102" s="123"/>
      <c r="D102" s="125"/>
      <c r="F102" s="118"/>
      <c r="G102" s="118"/>
    </row>
    <row r="103" spans="1:8" x14ac:dyDescent="0.25">
      <c r="A103" s="115"/>
      <c r="B103" s="116"/>
      <c r="C103" s="116"/>
      <c r="D103" s="125"/>
      <c r="F103" s="118"/>
      <c r="G103" s="118"/>
    </row>
    <row r="104" spans="1:8" x14ac:dyDescent="0.25">
      <c r="A104" s="115"/>
      <c r="B104" s="116"/>
      <c r="C104" s="116"/>
      <c r="D104" s="120"/>
      <c r="F104" s="118"/>
      <c r="G104" s="118"/>
      <c r="H104" s="119"/>
    </row>
    <row r="105" spans="1:8" x14ac:dyDescent="0.25">
      <c r="A105" s="115"/>
      <c r="B105" s="116"/>
      <c r="C105" s="116"/>
      <c r="D105" s="120"/>
      <c r="F105" s="118"/>
      <c r="G105" s="118"/>
      <c r="H105" s="119"/>
    </row>
    <row r="106" spans="1:8" x14ac:dyDescent="0.25">
      <c r="A106" s="115"/>
      <c r="B106" s="116"/>
      <c r="C106" s="116"/>
      <c r="D106" s="120"/>
      <c r="F106" s="118"/>
      <c r="G106" s="118"/>
      <c r="H106" s="119"/>
    </row>
    <row r="107" spans="1:8" x14ac:dyDescent="0.25">
      <c r="A107" s="115"/>
      <c r="B107" s="116"/>
      <c r="C107" s="116"/>
      <c r="D107" s="120"/>
      <c r="F107" s="118"/>
      <c r="G107" s="118"/>
      <c r="H107" s="119"/>
    </row>
    <row r="108" spans="1:8" x14ac:dyDescent="0.25">
      <c r="A108" s="115"/>
      <c r="B108" s="116"/>
      <c r="C108" s="116"/>
      <c r="D108" s="120"/>
      <c r="F108" s="118"/>
      <c r="G108" s="118"/>
      <c r="H108" s="119"/>
    </row>
    <row r="109" spans="1:8" x14ac:dyDescent="0.25">
      <c r="A109" s="115"/>
      <c r="B109" s="116"/>
      <c r="C109" s="116"/>
      <c r="D109" s="120"/>
      <c r="F109" s="118"/>
      <c r="G109" s="118"/>
      <c r="H109" s="119"/>
    </row>
    <row r="110" spans="1:8" x14ac:dyDescent="0.25">
      <c r="A110" s="115"/>
      <c r="B110" s="116"/>
      <c r="C110" s="116"/>
      <c r="D110" s="120"/>
      <c r="F110" s="118"/>
      <c r="G110" s="118"/>
      <c r="H110" s="119"/>
    </row>
    <row r="111" spans="1:8" x14ac:dyDescent="0.25">
      <c r="A111" s="115"/>
      <c r="B111" s="116"/>
      <c r="C111" s="116"/>
      <c r="D111" s="120"/>
      <c r="F111" s="118"/>
      <c r="G111" s="118"/>
      <c r="H111" s="119"/>
    </row>
    <row r="112" spans="1:8" x14ac:dyDescent="0.25">
      <c r="A112" s="115"/>
      <c r="B112" s="116"/>
      <c r="C112" s="116"/>
      <c r="D112" s="120"/>
      <c r="F112" s="118"/>
      <c r="G112" s="118"/>
      <c r="H112" s="119"/>
    </row>
    <row r="113" spans="1:8" x14ac:dyDescent="0.25">
      <c r="A113" s="115"/>
      <c r="B113" s="116"/>
      <c r="C113" s="116"/>
      <c r="D113" s="120"/>
      <c r="F113" s="118"/>
      <c r="G113" s="118"/>
      <c r="H113" s="119"/>
    </row>
    <row r="114" spans="1:8" x14ac:dyDescent="0.25">
      <c r="A114" s="115"/>
      <c r="B114" s="116"/>
      <c r="C114" s="116"/>
      <c r="D114" s="120"/>
      <c r="F114" s="118"/>
      <c r="G114" s="118"/>
      <c r="H114" s="119"/>
    </row>
    <row r="115" spans="1:8" x14ac:dyDescent="0.25">
      <c r="A115" s="115"/>
      <c r="B115" s="116"/>
      <c r="C115" s="116"/>
      <c r="D115" s="120"/>
      <c r="F115" s="118"/>
      <c r="G115" s="118"/>
      <c r="H115" s="119"/>
    </row>
    <row r="116" spans="1:8" x14ac:dyDescent="0.25">
      <c r="A116" s="115"/>
      <c r="B116" s="116"/>
      <c r="C116" s="116"/>
      <c r="D116" s="120"/>
      <c r="F116" s="118"/>
      <c r="G116" s="118"/>
      <c r="H116" s="119"/>
    </row>
    <row r="117" spans="1:8" x14ac:dyDescent="0.25">
      <c r="A117" s="115"/>
      <c r="B117" s="116"/>
      <c r="C117" s="116"/>
      <c r="D117" s="120"/>
      <c r="F117" s="118"/>
      <c r="G117" s="118"/>
      <c r="H117" s="119"/>
    </row>
    <row r="118" spans="1:8" x14ac:dyDescent="0.25">
      <c r="A118" s="115"/>
      <c r="B118" s="116"/>
      <c r="C118" s="116"/>
      <c r="D118" s="120"/>
      <c r="F118" s="118"/>
      <c r="G118" s="118"/>
      <c r="H118" s="119"/>
    </row>
    <row r="119" spans="1:8" x14ac:dyDescent="0.25">
      <c r="A119" s="115"/>
      <c r="B119" s="116"/>
      <c r="C119" s="116"/>
      <c r="D119" s="120"/>
      <c r="F119" s="118"/>
      <c r="G119" s="118"/>
      <c r="H119" s="119"/>
    </row>
    <row r="120" spans="1:8" x14ac:dyDescent="0.25">
      <c r="A120" s="115"/>
      <c r="B120" s="116"/>
      <c r="C120" s="116"/>
      <c r="D120" s="120"/>
      <c r="F120" s="118"/>
      <c r="G120" s="118"/>
      <c r="H120" s="119"/>
    </row>
    <row r="121" spans="1:8" x14ac:dyDescent="0.25">
      <c r="A121" s="115"/>
      <c r="B121" s="116"/>
      <c r="C121" s="116"/>
      <c r="D121" s="120"/>
      <c r="F121" s="118"/>
      <c r="G121" s="118"/>
      <c r="H121" s="119"/>
    </row>
    <row r="122" spans="1:8" x14ac:dyDescent="0.25">
      <c r="A122" s="115"/>
      <c r="B122" s="116"/>
      <c r="C122" s="116"/>
      <c r="D122" s="120"/>
      <c r="F122" s="118"/>
      <c r="G122" s="118"/>
      <c r="H122" s="119"/>
    </row>
    <row r="123" spans="1:8" x14ac:dyDescent="0.25">
      <c r="A123" s="115"/>
      <c r="B123" s="116"/>
      <c r="C123" s="116"/>
      <c r="D123" s="120"/>
      <c r="F123" s="118"/>
      <c r="G123" s="118"/>
      <c r="H123" s="119"/>
    </row>
    <row r="124" spans="1:8" x14ac:dyDescent="0.25">
      <c r="A124" s="115"/>
      <c r="B124" s="116"/>
      <c r="C124" s="116"/>
      <c r="D124" s="120"/>
      <c r="F124" s="118"/>
      <c r="G124" s="118"/>
      <c r="H124" s="119"/>
    </row>
    <row r="125" spans="1:8" x14ac:dyDescent="0.25">
      <c r="A125" s="115"/>
      <c r="B125" s="116"/>
      <c r="C125" s="116"/>
      <c r="D125" s="120"/>
      <c r="F125" s="118"/>
      <c r="G125" s="118"/>
      <c r="H125" s="119"/>
    </row>
    <row r="126" spans="1:8" x14ac:dyDescent="0.25">
      <c r="A126" s="115"/>
      <c r="B126" s="116"/>
      <c r="C126" s="116"/>
      <c r="D126" s="120"/>
      <c r="F126" s="118"/>
      <c r="G126" s="118"/>
      <c r="H126" s="119"/>
    </row>
    <row r="127" spans="1:8" x14ac:dyDescent="0.25">
      <c r="A127" s="115"/>
      <c r="B127" s="116"/>
      <c r="C127" s="116"/>
      <c r="D127" s="125"/>
      <c r="F127" s="118"/>
      <c r="G127" s="118"/>
    </row>
    <row r="128" spans="1:8" x14ac:dyDescent="0.25">
      <c r="A128" s="115"/>
      <c r="B128" s="116"/>
      <c r="C128" s="116"/>
      <c r="D128" s="125"/>
      <c r="F128" s="118"/>
      <c r="G128" s="118"/>
    </row>
    <row r="129" spans="1:7" x14ac:dyDescent="0.25">
      <c r="A129" s="115"/>
      <c r="B129" s="116"/>
      <c r="C129" s="116"/>
      <c r="D129" s="125"/>
      <c r="F129" s="118"/>
      <c r="G129" s="118"/>
    </row>
    <row r="130" spans="1:7" x14ac:dyDescent="0.25">
      <c r="A130" s="115"/>
      <c r="B130" s="116"/>
      <c r="C130" s="116"/>
      <c r="D130" s="125"/>
      <c r="F130" s="118"/>
      <c r="G130" s="118"/>
    </row>
    <row r="131" spans="1:7" x14ac:dyDescent="0.25">
      <c r="A131" s="115"/>
      <c r="B131" s="116"/>
      <c r="C131" s="116"/>
      <c r="D131" s="125"/>
      <c r="F131" s="118"/>
      <c r="G131" s="118"/>
    </row>
    <row r="132" spans="1:7" x14ac:dyDescent="0.25">
      <c r="A132" s="115"/>
      <c r="B132" s="116"/>
      <c r="C132" s="116"/>
      <c r="D132" s="125"/>
      <c r="F132" s="118"/>
      <c r="G132" s="118"/>
    </row>
    <row r="133" spans="1:7" x14ac:dyDescent="0.25">
      <c r="A133" s="115"/>
      <c r="B133" s="116"/>
      <c r="C133" s="116"/>
      <c r="D133" s="125"/>
      <c r="F133" s="118"/>
      <c r="G133" s="118"/>
    </row>
    <row r="134" spans="1:7" x14ac:dyDescent="0.25">
      <c r="A134" s="115"/>
      <c r="B134" s="116"/>
      <c r="C134" s="116"/>
      <c r="D134" s="125"/>
      <c r="F134" s="118"/>
      <c r="G134" s="118"/>
    </row>
    <row r="135" spans="1:7" x14ac:dyDescent="0.25">
      <c r="A135" s="115"/>
      <c r="B135" s="116"/>
      <c r="C135" s="116"/>
      <c r="D135" s="125"/>
      <c r="F135" s="118"/>
      <c r="G135" s="118"/>
    </row>
    <row r="136" spans="1:7" x14ac:dyDescent="0.25">
      <c r="A136" s="115"/>
      <c r="B136" s="116"/>
      <c r="C136" s="116"/>
      <c r="D136" s="125"/>
      <c r="F136" s="118"/>
      <c r="G136" s="118"/>
    </row>
    <row r="137" spans="1:7" x14ac:dyDescent="0.25">
      <c r="A137" s="115"/>
      <c r="B137" s="116"/>
      <c r="C137" s="116"/>
      <c r="D137" s="125"/>
      <c r="F137" s="118"/>
      <c r="G137" s="118"/>
    </row>
    <row r="138" spans="1:7" x14ac:dyDescent="0.25">
      <c r="A138" s="115"/>
      <c r="B138" s="116"/>
      <c r="C138" s="116"/>
      <c r="D138" s="125"/>
      <c r="F138" s="118"/>
      <c r="G138" s="118"/>
    </row>
    <row r="139" spans="1:7" x14ac:dyDescent="0.25">
      <c r="A139" s="115"/>
      <c r="B139" s="116"/>
      <c r="C139" s="116"/>
      <c r="D139" s="125"/>
      <c r="F139" s="118"/>
      <c r="G139" s="118"/>
    </row>
    <row r="140" spans="1:7" x14ac:dyDescent="0.25">
      <c r="A140" s="115"/>
      <c r="B140" s="116"/>
      <c r="C140" s="116"/>
      <c r="D140" s="125"/>
      <c r="F140" s="118"/>
      <c r="G140" s="118"/>
    </row>
    <row r="141" spans="1:7" x14ac:dyDescent="0.25">
      <c r="A141" s="115"/>
      <c r="B141" s="116"/>
      <c r="C141" s="116"/>
      <c r="D141" s="125"/>
      <c r="F141" s="118"/>
      <c r="G141" s="118"/>
    </row>
    <row r="142" spans="1:7" x14ac:dyDescent="0.25">
      <c r="A142" s="115"/>
      <c r="B142" s="116"/>
      <c r="C142" s="116"/>
      <c r="D142" s="125"/>
      <c r="F142" s="118"/>
      <c r="G142" s="118"/>
    </row>
    <row r="143" spans="1:7" x14ac:dyDescent="0.25">
      <c r="A143" s="115"/>
      <c r="B143" s="116"/>
      <c r="C143" s="116"/>
      <c r="D143" s="125"/>
      <c r="F143" s="118"/>
      <c r="G143" s="118"/>
    </row>
    <row r="144" spans="1:7" x14ac:dyDescent="0.25">
      <c r="A144" s="115"/>
      <c r="B144" s="116"/>
      <c r="C144" s="116"/>
      <c r="D144" s="125"/>
      <c r="F144" s="118"/>
      <c r="G144" s="118"/>
    </row>
    <row r="145" spans="1:8" x14ac:dyDescent="0.25">
      <c r="A145" s="115"/>
      <c r="B145" s="116"/>
      <c r="C145" s="116"/>
      <c r="D145" s="125"/>
      <c r="F145" s="118"/>
      <c r="G145" s="118"/>
    </row>
    <row r="146" spans="1:8" x14ac:dyDescent="0.25">
      <c r="A146" s="115"/>
      <c r="B146" s="116"/>
      <c r="C146" s="116"/>
      <c r="D146" s="125"/>
      <c r="F146" s="118"/>
      <c r="G146" s="118"/>
    </row>
    <row r="147" spans="1:8" x14ac:dyDescent="0.25">
      <c r="A147" s="115"/>
      <c r="B147" s="116"/>
      <c r="C147" s="116"/>
      <c r="D147" s="125"/>
      <c r="F147" s="118"/>
      <c r="G147" s="118"/>
    </row>
    <row r="148" spans="1:8" x14ac:dyDescent="0.25">
      <c r="A148" s="115"/>
      <c r="B148" s="116"/>
      <c r="C148" s="116"/>
      <c r="D148" s="125"/>
      <c r="F148" s="118"/>
      <c r="G148" s="118"/>
    </row>
    <row r="149" spans="1:8" x14ac:dyDescent="0.25">
      <c r="A149" s="115"/>
      <c r="B149" s="116"/>
      <c r="C149" s="116"/>
      <c r="D149" s="125"/>
      <c r="F149" s="118"/>
      <c r="G149" s="118"/>
    </row>
    <row r="150" spans="1:8" x14ac:dyDescent="0.25">
      <c r="A150" s="115"/>
      <c r="B150" s="116"/>
      <c r="C150" s="116"/>
      <c r="D150" s="125"/>
      <c r="F150" s="118"/>
      <c r="G150" s="118"/>
    </row>
    <row r="151" spans="1:8" x14ac:dyDescent="0.25">
      <c r="A151" s="115"/>
      <c r="B151" s="121"/>
      <c r="C151" s="121"/>
      <c r="D151" s="126"/>
      <c r="E151" s="118"/>
      <c r="F151" s="118"/>
      <c r="G151" s="118"/>
      <c r="H151" s="118"/>
    </row>
    <row r="152" spans="1:8" x14ac:dyDescent="0.25">
      <c r="A152" s="115"/>
      <c r="B152" s="116"/>
      <c r="C152" s="116"/>
      <c r="D152" s="125"/>
      <c r="F152" s="118"/>
      <c r="G152" s="118"/>
    </row>
    <row r="153" spans="1:8" x14ac:dyDescent="0.25">
      <c r="A153" s="115"/>
      <c r="B153" s="116"/>
      <c r="C153" s="116"/>
      <c r="D153" s="125"/>
      <c r="F153" s="118"/>
      <c r="G153" s="118"/>
    </row>
    <row r="154" spans="1:8" x14ac:dyDescent="0.25">
      <c r="A154" s="115"/>
      <c r="B154" s="116"/>
      <c r="C154" s="116"/>
      <c r="D154" s="125"/>
      <c r="F154" s="118"/>
      <c r="G154" s="118"/>
    </row>
    <row r="155" spans="1:8" x14ac:dyDescent="0.25">
      <c r="A155" s="115"/>
      <c r="B155" s="116"/>
      <c r="C155" s="116"/>
      <c r="D155" s="125"/>
      <c r="F155" s="118"/>
      <c r="G155" s="118"/>
    </row>
    <row r="156" spans="1:8" x14ac:dyDescent="0.25">
      <c r="A156" s="115"/>
      <c r="B156" s="116"/>
      <c r="C156" s="116"/>
      <c r="D156" s="125"/>
      <c r="F156" s="118"/>
      <c r="G156" s="118"/>
    </row>
    <row r="157" spans="1:8" x14ac:dyDescent="0.25">
      <c r="A157" s="115"/>
      <c r="B157" s="116"/>
      <c r="C157" s="116"/>
      <c r="D157" s="125"/>
      <c r="F157" s="118"/>
      <c r="G157" s="118"/>
    </row>
    <row r="158" spans="1:8" x14ac:dyDescent="0.25">
      <c r="A158" s="115"/>
      <c r="B158" s="116"/>
      <c r="C158" s="116"/>
      <c r="D158" s="125"/>
      <c r="F158" s="118"/>
      <c r="G158" s="118"/>
    </row>
    <row r="159" spans="1:8" x14ac:dyDescent="0.25">
      <c r="A159" s="115"/>
      <c r="B159" s="116"/>
      <c r="C159" s="116"/>
      <c r="D159" s="125"/>
      <c r="F159" s="118"/>
      <c r="G159" s="118"/>
    </row>
    <row r="160" spans="1:8" x14ac:dyDescent="0.25">
      <c r="A160" s="115"/>
      <c r="B160" s="121"/>
      <c r="C160" s="121"/>
      <c r="D160" s="126"/>
      <c r="E160" s="118"/>
      <c r="F160" s="118"/>
      <c r="G160" s="118"/>
      <c r="H160" s="118"/>
    </row>
    <row r="161" spans="1:8" x14ac:dyDescent="0.25">
      <c r="A161" s="115"/>
      <c r="B161" s="124"/>
      <c r="C161" s="124"/>
      <c r="D161" s="125"/>
      <c r="F161" s="118"/>
      <c r="G161" s="118"/>
    </row>
    <row r="162" spans="1:8" x14ac:dyDescent="0.25">
      <c r="A162" s="115"/>
      <c r="B162" s="124"/>
      <c r="C162" s="124"/>
      <c r="D162" s="125"/>
      <c r="F162" s="118"/>
      <c r="G162" s="118"/>
    </row>
    <row r="163" spans="1:8" x14ac:dyDescent="0.25">
      <c r="A163" s="110">
        <v>1</v>
      </c>
      <c r="B163" s="111" t="s">
        <v>81</v>
      </c>
      <c r="C163" s="127" t="s">
        <v>55</v>
      </c>
      <c r="D163" s="114"/>
      <c r="E163" s="112">
        <v>90005</v>
      </c>
      <c r="F163" s="112" t="str">
        <f t="shared" ref="F163:F189" si="0">IF(LEN($A163)&lt;=4,LEFT(TEXT($A163,"0000"),4),LEFT(TEXT($A163,"000000"),4))</f>
        <v>0001</v>
      </c>
      <c r="G163" s="112" t="str">
        <f t="shared" ref="G163:G190" si="1">$E163&amp;$F163</f>
        <v>900050001</v>
      </c>
      <c r="H163" s="113"/>
    </row>
    <row r="164" spans="1:8" x14ac:dyDescent="0.25">
      <c r="A164" s="115">
        <v>305</v>
      </c>
      <c r="B164" s="127" t="s">
        <v>106</v>
      </c>
      <c r="C164" s="127" t="s">
        <v>55</v>
      </c>
      <c r="D164" s="128" t="s">
        <v>82</v>
      </c>
      <c r="E164" s="118">
        <v>90005</v>
      </c>
      <c r="F164" s="118" t="str">
        <f t="shared" si="0"/>
        <v>0305</v>
      </c>
      <c r="G164" s="118" t="str">
        <f t="shared" si="1"/>
        <v>900050305</v>
      </c>
      <c r="H164" s="119">
        <v>900050398</v>
      </c>
    </row>
    <row r="165" spans="1:8" x14ac:dyDescent="0.25">
      <c r="A165" s="115">
        <v>307</v>
      </c>
      <c r="B165" s="127" t="s">
        <v>107</v>
      </c>
      <c r="C165" s="127" t="s">
        <v>55</v>
      </c>
      <c r="D165" s="128" t="s">
        <v>82</v>
      </c>
      <c r="E165" s="118">
        <v>90005</v>
      </c>
      <c r="F165" s="118" t="str">
        <f t="shared" si="0"/>
        <v>0307</v>
      </c>
      <c r="G165" s="118" t="str">
        <f t="shared" si="1"/>
        <v>900050307</v>
      </c>
      <c r="H165" s="119">
        <v>900050398</v>
      </c>
    </row>
    <row r="166" spans="1:8" x14ac:dyDescent="0.25">
      <c r="A166" s="115">
        <v>308</v>
      </c>
      <c r="B166" s="127" t="s">
        <v>108</v>
      </c>
      <c r="C166" s="127" t="s">
        <v>55</v>
      </c>
      <c r="D166" s="128" t="s">
        <v>82</v>
      </c>
      <c r="E166" s="118">
        <v>90005</v>
      </c>
      <c r="F166" s="118" t="str">
        <f t="shared" si="0"/>
        <v>0308</v>
      </c>
      <c r="G166" s="118" t="str">
        <f t="shared" si="1"/>
        <v>900050308</v>
      </c>
      <c r="H166" s="119">
        <v>900050398</v>
      </c>
    </row>
    <row r="167" spans="1:8" x14ac:dyDescent="0.25">
      <c r="A167" s="115">
        <v>309</v>
      </c>
      <c r="B167" s="127" t="s">
        <v>109</v>
      </c>
      <c r="C167" s="127" t="s">
        <v>55</v>
      </c>
      <c r="D167" s="128" t="s">
        <v>82</v>
      </c>
      <c r="E167" s="118">
        <v>90005</v>
      </c>
      <c r="F167" s="118" t="str">
        <f t="shared" si="0"/>
        <v>0309</v>
      </c>
      <c r="G167" s="118" t="str">
        <f t="shared" si="1"/>
        <v>900050309</v>
      </c>
      <c r="H167" s="119">
        <v>900050398</v>
      </c>
    </row>
    <row r="168" spans="1:8" x14ac:dyDescent="0.25">
      <c r="A168" s="115">
        <v>310</v>
      </c>
      <c r="B168" s="129" t="s">
        <v>110</v>
      </c>
      <c r="C168" s="127" t="s">
        <v>55</v>
      </c>
      <c r="D168" s="130" t="s">
        <v>82</v>
      </c>
      <c r="E168" s="118">
        <v>90005</v>
      </c>
      <c r="F168" s="118" t="str">
        <f t="shared" si="0"/>
        <v>0310</v>
      </c>
      <c r="G168" s="118" t="str">
        <f t="shared" si="1"/>
        <v>900050310</v>
      </c>
      <c r="H168" s="115">
        <v>900050398</v>
      </c>
    </row>
    <row r="169" spans="1:8" x14ac:dyDescent="0.25">
      <c r="A169" s="115">
        <v>312</v>
      </c>
      <c r="B169" s="127" t="s">
        <v>111</v>
      </c>
      <c r="C169" s="127" t="s">
        <v>55</v>
      </c>
      <c r="D169" s="128" t="s">
        <v>82</v>
      </c>
      <c r="E169" s="118">
        <v>90005</v>
      </c>
      <c r="F169" s="118" t="str">
        <f t="shared" si="0"/>
        <v>0312</v>
      </c>
      <c r="G169" s="118" t="str">
        <f t="shared" si="1"/>
        <v>900050312</v>
      </c>
      <c r="H169" s="119">
        <v>900050398</v>
      </c>
    </row>
    <row r="170" spans="1:8" x14ac:dyDescent="0.25">
      <c r="A170" s="115">
        <v>313</v>
      </c>
      <c r="B170" s="127" t="s">
        <v>83</v>
      </c>
      <c r="C170" s="127" t="s">
        <v>55</v>
      </c>
      <c r="D170" s="128" t="s">
        <v>82</v>
      </c>
      <c r="E170" s="118">
        <v>90005</v>
      </c>
      <c r="F170" s="118" t="str">
        <f t="shared" si="0"/>
        <v>0313</v>
      </c>
      <c r="G170" s="118" t="str">
        <f t="shared" si="1"/>
        <v>900050313</v>
      </c>
      <c r="H170" s="119">
        <v>900050398</v>
      </c>
    </row>
    <row r="171" spans="1:8" x14ac:dyDescent="0.25">
      <c r="A171" s="115">
        <v>314</v>
      </c>
      <c r="B171" s="127" t="s">
        <v>84</v>
      </c>
      <c r="C171" s="127" t="s">
        <v>55</v>
      </c>
      <c r="D171" s="128" t="s">
        <v>82</v>
      </c>
      <c r="E171" s="118">
        <v>90005</v>
      </c>
      <c r="F171" s="118" t="str">
        <f t="shared" si="0"/>
        <v>0314</v>
      </c>
      <c r="G171" s="118" t="str">
        <f t="shared" si="1"/>
        <v>900050314</v>
      </c>
      <c r="H171" s="119">
        <v>900050398</v>
      </c>
    </row>
    <row r="172" spans="1:8" x14ac:dyDescent="0.25">
      <c r="A172" s="115">
        <v>316</v>
      </c>
      <c r="B172" s="127" t="s">
        <v>85</v>
      </c>
      <c r="C172" s="127" t="s">
        <v>55</v>
      </c>
      <c r="D172" s="128" t="s">
        <v>82</v>
      </c>
      <c r="E172" s="118">
        <v>90005</v>
      </c>
      <c r="F172" s="118" t="str">
        <f t="shared" si="0"/>
        <v>0316</v>
      </c>
      <c r="G172" s="118" t="str">
        <f t="shared" si="1"/>
        <v>900050316</v>
      </c>
      <c r="H172" s="119">
        <v>900050398</v>
      </c>
    </row>
    <row r="173" spans="1:8" x14ac:dyDescent="0.25">
      <c r="A173" s="115">
        <v>317</v>
      </c>
      <c r="B173" s="127" t="s">
        <v>86</v>
      </c>
      <c r="C173" s="127" t="s">
        <v>55</v>
      </c>
      <c r="D173" s="128" t="s">
        <v>82</v>
      </c>
      <c r="E173" s="118">
        <v>90005</v>
      </c>
      <c r="F173" s="118" t="str">
        <f t="shared" si="0"/>
        <v>0317</v>
      </c>
      <c r="G173" s="118" t="str">
        <f t="shared" si="1"/>
        <v>900050317</v>
      </c>
      <c r="H173" s="119">
        <v>900050398</v>
      </c>
    </row>
    <row r="174" spans="1:8" x14ac:dyDescent="0.25">
      <c r="A174" s="115">
        <v>318</v>
      </c>
      <c r="B174" s="127" t="s">
        <v>112</v>
      </c>
      <c r="C174" s="127" t="s">
        <v>55</v>
      </c>
      <c r="D174" s="128" t="s">
        <v>82</v>
      </c>
      <c r="E174" s="118">
        <v>90005</v>
      </c>
      <c r="F174" s="118" t="str">
        <f t="shared" si="0"/>
        <v>0318</v>
      </c>
      <c r="G174" s="118" t="str">
        <f t="shared" si="1"/>
        <v>900050318</v>
      </c>
      <c r="H174" s="119">
        <v>900050398</v>
      </c>
    </row>
    <row r="175" spans="1:8" x14ac:dyDescent="0.25">
      <c r="A175" s="115">
        <v>319</v>
      </c>
      <c r="B175" s="127" t="s">
        <v>87</v>
      </c>
      <c r="C175" s="127" t="s">
        <v>55</v>
      </c>
      <c r="D175" s="128" t="s">
        <v>82</v>
      </c>
      <c r="E175" s="118">
        <v>90005</v>
      </c>
      <c r="F175" s="118" t="str">
        <f t="shared" si="0"/>
        <v>0319</v>
      </c>
      <c r="G175" s="118" t="str">
        <f t="shared" si="1"/>
        <v>900050319</v>
      </c>
      <c r="H175" s="119">
        <v>900050398</v>
      </c>
    </row>
    <row r="176" spans="1:8" x14ac:dyDescent="0.25">
      <c r="A176" s="115">
        <v>320</v>
      </c>
      <c r="B176" s="127" t="s">
        <v>113</v>
      </c>
      <c r="C176" s="127" t="s">
        <v>55</v>
      </c>
      <c r="D176" s="128" t="s">
        <v>82</v>
      </c>
      <c r="E176" s="118">
        <v>90005</v>
      </c>
      <c r="F176" s="118" t="str">
        <f t="shared" si="0"/>
        <v>0320</v>
      </c>
      <c r="G176" s="118" t="str">
        <f t="shared" si="1"/>
        <v>900050320</v>
      </c>
      <c r="H176" s="119">
        <v>900050398</v>
      </c>
    </row>
    <row r="177" spans="1:8" x14ac:dyDescent="0.25">
      <c r="A177" s="115">
        <v>321</v>
      </c>
      <c r="B177" s="127" t="s">
        <v>114</v>
      </c>
      <c r="C177" s="127" t="s">
        <v>55</v>
      </c>
      <c r="D177" s="128" t="s">
        <v>82</v>
      </c>
      <c r="E177" s="118">
        <v>90005</v>
      </c>
      <c r="F177" s="118" t="str">
        <f t="shared" si="0"/>
        <v>0321</v>
      </c>
      <c r="G177" s="118" t="str">
        <f t="shared" si="1"/>
        <v>900050321</v>
      </c>
      <c r="H177" s="119">
        <v>900050398</v>
      </c>
    </row>
    <row r="178" spans="1:8" x14ac:dyDescent="0.25">
      <c r="A178" s="115">
        <v>322</v>
      </c>
      <c r="B178" s="127" t="s">
        <v>115</v>
      </c>
      <c r="C178" s="127" t="s">
        <v>55</v>
      </c>
      <c r="D178" s="128" t="s">
        <v>82</v>
      </c>
      <c r="E178" s="118">
        <v>90005</v>
      </c>
      <c r="F178" s="118" t="str">
        <f t="shared" si="0"/>
        <v>0322</v>
      </c>
      <c r="G178" s="118" t="str">
        <f t="shared" si="1"/>
        <v>900050322</v>
      </c>
      <c r="H178" s="119">
        <v>900050398</v>
      </c>
    </row>
    <row r="179" spans="1:8" x14ac:dyDescent="0.25">
      <c r="A179" s="115">
        <v>323</v>
      </c>
      <c r="B179" s="127" t="s">
        <v>116</v>
      </c>
      <c r="C179" s="127" t="s">
        <v>55</v>
      </c>
      <c r="D179" s="128" t="s">
        <v>82</v>
      </c>
      <c r="E179" s="118">
        <v>90005</v>
      </c>
      <c r="F179" s="118" t="str">
        <f t="shared" si="0"/>
        <v>0323</v>
      </c>
      <c r="G179" s="118" t="str">
        <f t="shared" si="1"/>
        <v>900050323</v>
      </c>
      <c r="H179" s="119">
        <v>900050398</v>
      </c>
    </row>
    <row r="180" spans="1:8" x14ac:dyDescent="0.25">
      <c r="A180" s="115">
        <v>324</v>
      </c>
      <c r="B180" s="127" t="s">
        <v>117</v>
      </c>
      <c r="C180" s="127" t="s">
        <v>55</v>
      </c>
      <c r="D180" s="128" t="s">
        <v>82</v>
      </c>
      <c r="E180" s="118">
        <v>90005</v>
      </c>
      <c r="F180" s="118" t="str">
        <f t="shared" si="0"/>
        <v>0324</v>
      </c>
      <c r="G180" s="118" t="str">
        <f t="shared" si="1"/>
        <v>900050324</v>
      </c>
      <c r="H180" s="119">
        <v>900050398</v>
      </c>
    </row>
    <row r="181" spans="1:8" x14ac:dyDescent="0.25">
      <c r="A181" s="115">
        <v>325</v>
      </c>
      <c r="B181" s="127" t="s">
        <v>118</v>
      </c>
      <c r="C181" s="127" t="s">
        <v>55</v>
      </c>
      <c r="D181" s="128" t="s">
        <v>82</v>
      </c>
      <c r="E181" s="118">
        <v>90005</v>
      </c>
      <c r="F181" s="118" t="str">
        <f t="shared" si="0"/>
        <v>0325</v>
      </c>
      <c r="G181" s="118" t="str">
        <f t="shared" si="1"/>
        <v>900050325</v>
      </c>
      <c r="H181" s="119">
        <v>900050398</v>
      </c>
    </row>
    <row r="182" spans="1:8" x14ac:dyDescent="0.25">
      <c r="A182" s="115">
        <v>329</v>
      </c>
      <c r="B182" s="127" t="s">
        <v>119</v>
      </c>
      <c r="C182" s="127" t="s">
        <v>55</v>
      </c>
      <c r="D182" s="128" t="s">
        <v>82</v>
      </c>
      <c r="E182" s="118">
        <v>90005</v>
      </c>
      <c r="F182" s="118" t="str">
        <f t="shared" si="0"/>
        <v>0329</v>
      </c>
      <c r="G182" s="118" t="str">
        <f t="shared" si="1"/>
        <v>900050329</v>
      </c>
      <c r="H182" s="119">
        <v>900050398</v>
      </c>
    </row>
    <row r="183" spans="1:8" x14ac:dyDescent="0.25">
      <c r="A183" s="115">
        <v>330</v>
      </c>
      <c r="B183" s="127" t="s">
        <v>120</v>
      </c>
      <c r="C183" s="127" t="s">
        <v>55</v>
      </c>
      <c r="D183" s="128" t="s">
        <v>82</v>
      </c>
      <c r="E183" s="118">
        <v>90005</v>
      </c>
      <c r="F183" s="118" t="str">
        <f t="shared" si="0"/>
        <v>0330</v>
      </c>
      <c r="G183" s="118" t="str">
        <f t="shared" si="1"/>
        <v>900050330</v>
      </c>
      <c r="H183" s="119">
        <v>900050398</v>
      </c>
    </row>
    <row r="184" spans="1:8" x14ac:dyDescent="0.25">
      <c r="A184" s="115">
        <v>331</v>
      </c>
      <c r="B184" s="127" t="s">
        <v>121</v>
      </c>
      <c r="C184" s="127" t="s">
        <v>55</v>
      </c>
      <c r="D184" s="128" t="s">
        <v>82</v>
      </c>
      <c r="E184" s="118">
        <v>90005</v>
      </c>
      <c r="F184" s="118" t="str">
        <f t="shared" si="0"/>
        <v>0331</v>
      </c>
      <c r="G184" s="118" t="str">
        <f t="shared" si="1"/>
        <v>900050331</v>
      </c>
      <c r="H184" s="119">
        <v>900050398</v>
      </c>
    </row>
    <row r="185" spans="1:8" x14ac:dyDescent="0.25">
      <c r="A185" s="115">
        <v>332</v>
      </c>
      <c r="B185" s="127" t="s">
        <v>122</v>
      </c>
      <c r="C185" s="127" t="s">
        <v>55</v>
      </c>
      <c r="D185" s="128" t="s">
        <v>82</v>
      </c>
      <c r="E185" s="118">
        <v>90005</v>
      </c>
      <c r="F185" s="118" t="str">
        <f t="shared" si="0"/>
        <v>0332</v>
      </c>
      <c r="G185" s="118" t="str">
        <f t="shared" si="1"/>
        <v>900050332</v>
      </c>
      <c r="H185" s="119">
        <v>900050398</v>
      </c>
    </row>
    <row r="186" spans="1:8" x14ac:dyDescent="0.25">
      <c r="A186" s="115">
        <v>333</v>
      </c>
      <c r="B186" s="127" t="s">
        <v>123</v>
      </c>
      <c r="C186" s="127" t="s">
        <v>55</v>
      </c>
      <c r="D186" s="128" t="s">
        <v>82</v>
      </c>
      <c r="E186" s="118">
        <v>90005</v>
      </c>
      <c r="F186" s="118" t="str">
        <f t="shared" si="0"/>
        <v>0333</v>
      </c>
      <c r="G186" s="118" t="str">
        <f t="shared" si="1"/>
        <v>900050333</v>
      </c>
      <c r="H186" s="119">
        <v>900050398</v>
      </c>
    </row>
    <row r="187" spans="1:8" x14ac:dyDescent="0.25">
      <c r="A187" s="115">
        <v>334</v>
      </c>
      <c r="B187" s="127" t="s">
        <v>124</v>
      </c>
      <c r="C187" s="127" t="s">
        <v>55</v>
      </c>
      <c r="D187" s="128" t="s">
        <v>82</v>
      </c>
      <c r="E187" s="118">
        <v>90005</v>
      </c>
      <c r="F187" s="118" t="str">
        <f t="shared" si="0"/>
        <v>0334</v>
      </c>
      <c r="G187" s="118" t="str">
        <f t="shared" si="1"/>
        <v>900050334</v>
      </c>
      <c r="H187" s="119">
        <v>900050398</v>
      </c>
    </row>
    <row r="188" spans="1:8" x14ac:dyDescent="0.25">
      <c r="A188" s="115">
        <v>335</v>
      </c>
      <c r="B188" s="127" t="s">
        <v>125</v>
      </c>
      <c r="C188" s="127" t="s">
        <v>55</v>
      </c>
      <c r="D188" s="128" t="s">
        <v>82</v>
      </c>
      <c r="E188" s="118">
        <v>90005</v>
      </c>
      <c r="F188" s="118" t="str">
        <f t="shared" si="0"/>
        <v>0335</v>
      </c>
      <c r="G188" s="118" t="str">
        <f t="shared" si="1"/>
        <v>900050335</v>
      </c>
      <c r="H188" s="119">
        <v>900050398</v>
      </c>
    </row>
    <row r="189" spans="1:8" x14ac:dyDescent="0.25">
      <c r="A189" s="115">
        <v>380</v>
      </c>
      <c r="B189" s="127" t="s">
        <v>375</v>
      </c>
      <c r="C189" s="127" t="s">
        <v>55</v>
      </c>
      <c r="D189" s="128" t="s">
        <v>82</v>
      </c>
      <c r="E189" s="118">
        <v>90005</v>
      </c>
      <c r="F189" s="118" t="str">
        <f t="shared" si="0"/>
        <v>0380</v>
      </c>
      <c r="G189" s="118" t="str">
        <f t="shared" si="1"/>
        <v>900050380</v>
      </c>
      <c r="H189" s="119">
        <v>900050398</v>
      </c>
    </row>
    <row r="190" spans="1:8" x14ac:dyDescent="0.25">
      <c r="A190" s="115">
        <v>398</v>
      </c>
      <c r="B190" s="129" t="s">
        <v>88</v>
      </c>
      <c r="C190" s="127" t="s">
        <v>55</v>
      </c>
      <c r="D190" s="128" t="s">
        <v>82</v>
      </c>
      <c r="E190" s="118">
        <v>90005</v>
      </c>
      <c r="F190" s="118" t="str">
        <f t="shared" ref="F190:F221" si="2">IF(LEN($A190)&lt;=4,LEFT(TEXT($A190,"0000"),4),LEFT(TEXT($A190,"000000"),4))</f>
        <v>0398</v>
      </c>
      <c r="G190" s="118" t="str">
        <f t="shared" si="1"/>
        <v>900050398</v>
      </c>
      <c r="H190" s="119">
        <v>900050398</v>
      </c>
    </row>
    <row r="191" spans="1:8" x14ac:dyDescent="0.25">
      <c r="A191" s="115">
        <v>3602</v>
      </c>
      <c r="B191" s="127" t="s">
        <v>126</v>
      </c>
      <c r="C191" s="127" t="s">
        <v>55</v>
      </c>
      <c r="D191" s="128" t="s">
        <v>89</v>
      </c>
      <c r="E191" s="118">
        <v>90005</v>
      </c>
      <c r="F191" s="118" t="str">
        <f t="shared" si="2"/>
        <v>3602</v>
      </c>
      <c r="G191" s="118" t="str">
        <f t="shared" ref="G191:G221" si="3">$E191&amp;$F191</f>
        <v>900053602</v>
      </c>
      <c r="H191" s="117">
        <v>900053698</v>
      </c>
    </row>
    <row r="192" spans="1:8" x14ac:dyDescent="0.25">
      <c r="A192" s="115">
        <v>3603</v>
      </c>
      <c r="B192" s="127" t="s">
        <v>127</v>
      </c>
      <c r="C192" s="127" t="s">
        <v>55</v>
      </c>
      <c r="D192" s="128" t="s">
        <v>89</v>
      </c>
      <c r="E192" s="118">
        <v>90005</v>
      </c>
      <c r="F192" s="118" t="str">
        <f t="shared" si="2"/>
        <v>3603</v>
      </c>
      <c r="G192" s="118" t="str">
        <f t="shared" si="3"/>
        <v>900053603</v>
      </c>
      <c r="H192" s="117">
        <v>900053698</v>
      </c>
    </row>
    <row r="193" spans="1:8" x14ac:dyDescent="0.25">
      <c r="A193" s="115">
        <v>3604</v>
      </c>
      <c r="B193" s="127" t="s">
        <v>128</v>
      </c>
      <c r="C193" s="127" t="s">
        <v>55</v>
      </c>
      <c r="D193" s="128" t="s">
        <v>89</v>
      </c>
      <c r="E193" s="118">
        <v>90005</v>
      </c>
      <c r="F193" s="118" t="str">
        <f t="shared" si="2"/>
        <v>3604</v>
      </c>
      <c r="G193" s="118" t="str">
        <f t="shared" si="3"/>
        <v>900053604</v>
      </c>
      <c r="H193" s="117">
        <v>900053698</v>
      </c>
    </row>
    <row r="194" spans="1:8" x14ac:dyDescent="0.25">
      <c r="A194" s="115">
        <v>3605</v>
      </c>
      <c r="B194" s="127" t="s">
        <v>90</v>
      </c>
      <c r="C194" s="127" t="s">
        <v>55</v>
      </c>
      <c r="D194" s="128" t="s">
        <v>89</v>
      </c>
      <c r="E194" s="118">
        <v>90005</v>
      </c>
      <c r="F194" s="118" t="str">
        <f t="shared" si="2"/>
        <v>3605</v>
      </c>
      <c r="G194" s="118" t="str">
        <f t="shared" si="3"/>
        <v>900053605</v>
      </c>
      <c r="H194" s="117">
        <v>900053698</v>
      </c>
    </row>
    <row r="195" spans="1:8" x14ac:dyDescent="0.25">
      <c r="A195" s="115">
        <v>3606</v>
      </c>
      <c r="B195" s="127" t="s">
        <v>129</v>
      </c>
      <c r="C195" s="127" t="s">
        <v>55</v>
      </c>
      <c r="D195" s="128" t="s">
        <v>89</v>
      </c>
      <c r="E195" s="118">
        <v>90005</v>
      </c>
      <c r="F195" s="118" t="str">
        <f t="shared" si="2"/>
        <v>3606</v>
      </c>
      <c r="G195" s="118" t="str">
        <f t="shared" si="3"/>
        <v>900053606</v>
      </c>
      <c r="H195" s="117">
        <v>900053698</v>
      </c>
    </row>
    <row r="196" spans="1:8" x14ac:dyDescent="0.25">
      <c r="A196" s="115">
        <v>3607</v>
      </c>
      <c r="B196" s="127" t="s">
        <v>91</v>
      </c>
      <c r="C196" s="127" t="s">
        <v>55</v>
      </c>
      <c r="D196" s="128" t="s">
        <v>89</v>
      </c>
      <c r="E196" s="118">
        <v>90005</v>
      </c>
      <c r="F196" s="118" t="str">
        <f t="shared" si="2"/>
        <v>3607</v>
      </c>
      <c r="G196" s="118" t="str">
        <f t="shared" si="3"/>
        <v>900053607</v>
      </c>
      <c r="H196" s="117">
        <v>900053698</v>
      </c>
    </row>
    <row r="197" spans="1:8" x14ac:dyDescent="0.25">
      <c r="A197" s="115">
        <v>3609</v>
      </c>
      <c r="B197" s="127" t="s">
        <v>130</v>
      </c>
      <c r="C197" s="127" t="s">
        <v>55</v>
      </c>
      <c r="D197" s="128" t="s">
        <v>89</v>
      </c>
      <c r="E197" s="118">
        <v>90005</v>
      </c>
      <c r="F197" s="118" t="str">
        <f t="shared" ref="F197:F220" si="4">IF(LEN($A197)&lt;=4,LEFT(TEXT($A197,"0000"),4),LEFT(TEXT($A197,"000000"),4))</f>
        <v>3609</v>
      </c>
      <c r="G197" s="118" t="str">
        <f t="shared" ref="G197:G220" si="5">$E197&amp;$F197</f>
        <v>900053609</v>
      </c>
      <c r="H197" s="117">
        <v>900053698</v>
      </c>
    </row>
    <row r="198" spans="1:8" x14ac:dyDescent="0.25">
      <c r="A198" s="115">
        <v>3610</v>
      </c>
      <c r="B198" s="127" t="s">
        <v>92</v>
      </c>
      <c r="C198" s="127" t="s">
        <v>55</v>
      </c>
      <c r="D198" s="128" t="s">
        <v>89</v>
      </c>
      <c r="E198" s="118">
        <v>90005</v>
      </c>
      <c r="F198" s="118" t="str">
        <f t="shared" si="4"/>
        <v>3610</v>
      </c>
      <c r="G198" s="118" t="str">
        <f t="shared" si="5"/>
        <v>900053610</v>
      </c>
      <c r="H198" s="117">
        <v>900053698</v>
      </c>
    </row>
    <row r="199" spans="1:8" x14ac:dyDescent="0.25">
      <c r="A199" s="115">
        <v>3611</v>
      </c>
      <c r="B199" s="127" t="s">
        <v>93</v>
      </c>
      <c r="C199" s="127" t="s">
        <v>55</v>
      </c>
      <c r="D199" s="128" t="s">
        <v>89</v>
      </c>
      <c r="E199" s="118">
        <v>90005</v>
      </c>
      <c r="F199" s="118" t="str">
        <f t="shared" si="4"/>
        <v>3611</v>
      </c>
      <c r="G199" s="118" t="str">
        <f t="shared" si="5"/>
        <v>900053611</v>
      </c>
      <c r="H199" s="117">
        <v>900053698</v>
      </c>
    </row>
    <row r="200" spans="1:8" x14ac:dyDescent="0.25">
      <c r="A200" s="115">
        <v>3612</v>
      </c>
      <c r="B200" s="127" t="s">
        <v>342</v>
      </c>
      <c r="C200" s="127" t="s">
        <v>55</v>
      </c>
      <c r="D200" s="128" t="s">
        <v>89</v>
      </c>
      <c r="E200" s="118">
        <v>90005</v>
      </c>
      <c r="F200" s="118" t="str">
        <f t="shared" si="4"/>
        <v>3612</v>
      </c>
      <c r="G200" s="118" t="str">
        <f t="shared" si="5"/>
        <v>900053612</v>
      </c>
      <c r="H200" s="117">
        <v>900053698</v>
      </c>
    </row>
    <row r="201" spans="1:8" x14ac:dyDescent="0.25">
      <c r="A201" s="115">
        <v>3613</v>
      </c>
      <c r="B201" s="127" t="s">
        <v>94</v>
      </c>
      <c r="C201" s="127" t="s">
        <v>55</v>
      </c>
      <c r="D201" s="128" t="s">
        <v>89</v>
      </c>
      <c r="E201" s="118">
        <v>90005</v>
      </c>
      <c r="F201" s="118" t="str">
        <f t="shared" si="4"/>
        <v>3613</v>
      </c>
      <c r="G201" s="118" t="str">
        <f t="shared" si="5"/>
        <v>900053613</v>
      </c>
      <c r="H201" s="117">
        <v>900053698</v>
      </c>
    </row>
    <row r="202" spans="1:8" x14ac:dyDescent="0.25">
      <c r="A202" s="115">
        <v>3614</v>
      </c>
      <c r="B202" s="127" t="s">
        <v>95</v>
      </c>
      <c r="C202" s="127" t="s">
        <v>55</v>
      </c>
      <c r="D202" s="128" t="s">
        <v>89</v>
      </c>
      <c r="E202" s="118">
        <v>90005</v>
      </c>
      <c r="F202" s="118" t="str">
        <f t="shared" si="4"/>
        <v>3614</v>
      </c>
      <c r="G202" s="118" t="str">
        <f t="shared" si="5"/>
        <v>900053614</v>
      </c>
      <c r="H202" s="117">
        <v>900053698</v>
      </c>
    </row>
    <row r="203" spans="1:8" x14ac:dyDescent="0.25">
      <c r="A203" s="115">
        <v>3615</v>
      </c>
      <c r="B203" s="127" t="s">
        <v>96</v>
      </c>
      <c r="C203" s="127" t="s">
        <v>55</v>
      </c>
      <c r="D203" s="128" t="s">
        <v>89</v>
      </c>
      <c r="E203" s="118">
        <v>90005</v>
      </c>
      <c r="F203" s="118" t="str">
        <f t="shared" si="4"/>
        <v>3615</v>
      </c>
      <c r="G203" s="118" t="str">
        <f t="shared" si="5"/>
        <v>900053615</v>
      </c>
      <c r="H203" s="117">
        <v>900053698</v>
      </c>
    </row>
    <row r="204" spans="1:8" x14ac:dyDescent="0.25">
      <c r="A204" s="115">
        <v>3616</v>
      </c>
      <c r="B204" s="127" t="s">
        <v>131</v>
      </c>
      <c r="C204" s="127" t="s">
        <v>55</v>
      </c>
      <c r="D204" s="128" t="s">
        <v>89</v>
      </c>
      <c r="E204" s="118">
        <v>90005</v>
      </c>
      <c r="F204" s="118" t="str">
        <f t="shared" si="4"/>
        <v>3616</v>
      </c>
      <c r="G204" s="118" t="str">
        <f t="shared" si="5"/>
        <v>900053616</v>
      </c>
      <c r="H204" s="117">
        <v>900053698</v>
      </c>
    </row>
    <row r="205" spans="1:8" x14ac:dyDescent="0.25">
      <c r="A205" s="115">
        <v>3617</v>
      </c>
      <c r="B205" s="127" t="s">
        <v>132</v>
      </c>
      <c r="C205" s="127" t="s">
        <v>55</v>
      </c>
      <c r="D205" s="128" t="s">
        <v>89</v>
      </c>
      <c r="E205" s="118">
        <v>90005</v>
      </c>
      <c r="F205" s="118" t="str">
        <f t="shared" si="4"/>
        <v>3617</v>
      </c>
      <c r="G205" s="118" t="str">
        <f t="shared" si="5"/>
        <v>900053617</v>
      </c>
      <c r="H205" s="117">
        <v>900053698</v>
      </c>
    </row>
    <row r="206" spans="1:8" x14ac:dyDescent="0.25">
      <c r="A206" s="115">
        <v>3618</v>
      </c>
      <c r="B206" s="127" t="s">
        <v>133</v>
      </c>
      <c r="C206" s="127" t="s">
        <v>55</v>
      </c>
      <c r="D206" s="128" t="s">
        <v>89</v>
      </c>
      <c r="E206" s="118">
        <v>90005</v>
      </c>
      <c r="F206" s="118" t="str">
        <f t="shared" si="4"/>
        <v>3618</v>
      </c>
      <c r="G206" s="118" t="str">
        <f t="shared" si="5"/>
        <v>900053618</v>
      </c>
      <c r="H206" s="117">
        <v>900053698</v>
      </c>
    </row>
    <row r="207" spans="1:8" x14ac:dyDescent="0.25">
      <c r="A207" s="115">
        <v>3619</v>
      </c>
      <c r="B207" s="127" t="s">
        <v>134</v>
      </c>
      <c r="C207" s="127" t="s">
        <v>55</v>
      </c>
      <c r="D207" s="128" t="s">
        <v>89</v>
      </c>
      <c r="E207" s="118">
        <v>90005</v>
      </c>
      <c r="F207" s="118" t="str">
        <f t="shared" si="4"/>
        <v>3619</v>
      </c>
      <c r="G207" s="118" t="str">
        <f t="shared" si="5"/>
        <v>900053619</v>
      </c>
      <c r="H207" s="117">
        <v>900053698</v>
      </c>
    </row>
    <row r="208" spans="1:8" x14ac:dyDescent="0.25">
      <c r="A208" s="115">
        <v>3620</v>
      </c>
      <c r="B208" s="127" t="s">
        <v>97</v>
      </c>
      <c r="C208" s="127" t="s">
        <v>55</v>
      </c>
      <c r="D208" s="128" t="s">
        <v>89</v>
      </c>
      <c r="E208" s="118">
        <v>90005</v>
      </c>
      <c r="F208" s="118" t="str">
        <f t="shared" si="4"/>
        <v>3620</v>
      </c>
      <c r="G208" s="118" t="str">
        <f t="shared" si="5"/>
        <v>900053620</v>
      </c>
      <c r="H208" s="117">
        <v>900053698</v>
      </c>
    </row>
    <row r="209" spans="1:8" x14ac:dyDescent="0.25">
      <c r="A209" s="115">
        <v>3621</v>
      </c>
      <c r="B209" s="127" t="s">
        <v>98</v>
      </c>
      <c r="C209" s="127" t="s">
        <v>55</v>
      </c>
      <c r="D209" s="128" t="s">
        <v>89</v>
      </c>
      <c r="E209" s="118">
        <v>90005</v>
      </c>
      <c r="F209" s="118" t="str">
        <f t="shared" si="4"/>
        <v>3621</v>
      </c>
      <c r="G209" s="118" t="str">
        <f t="shared" si="5"/>
        <v>900053621</v>
      </c>
      <c r="H209" s="117">
        <v>900053698</v>
      </c>
    </row>
    <row r="210" spans="1:8" x14ac:dyDescent="0.25">
      <c r="A210" s="115">
        <v>3622</v>
      </c>
      <c r="B210" s="127" t="s">
        <v>135</v>
      </c>
      <c r="C210" s="127" t="s">
        <v>55</v>
      </c>
      <c r="D210" s="128" t="s">
        <v>89</v>
      </c>
      <c r="E210" s="118">
        <v>90005</v>
      </c>
      <c r="F210" s="118" t="str">
        <f t="shared" si="4"/>
        <v>3622</v>
      </c>
      <c r="G210" s="118" t="str">
        <f t="shared" si="5"/>
        <v>900053622</v>
      </c>
      <c r="H210" s="117">
        <v>900053698</v>
      </c>
    </row>
    <row r="211" spans="1:8" x14ac:dyDescent="0.25">
      <c r="A211" s="115">
        <v>3624</v>
      </c>
      <c r="B211" s="127" t="s">
        <v>99</v>
      </c>
      <c r="C211" s="127" t="s">
        <v>55</v>
      </c>
      <c r="D211" s="128" t="s">
        <v>89</v>
      </c>
      <c r="E211" s="118">
        <v>90005</v>
      </c>
      <c r="F211" s="118" t="str">
        <f t="shared" si="4"/>
        <v>3624</v>
      </c>
      <c r="G211" s="118" t="str">
        <f t="shared" si="5"/>
        <v>900053624</v>
      </c>
      <c r="H211" s="117">
        <v>900053698</v>
      </c>
    </row>
    <row r="212" spans="1:8" x14ac:dyDescent="0.25">
      <c r="A212" s="115">
        <v>3625</v>
      </c>
      <c r="B212" s="127" t="s">
        <v>136</v>
      </c>
      <c r="C212" s="127" t="s">
        <v>55</v>
      </c>
      <c r="D212" s="128" t="s">
        <v>89</v>
      </c>
      <c r="E212" s="118">
        <v>90005</v>
      </c>
      <c r="F212" s="118" t="str">
        <f t="shared" si="4"/>
        <v>3625</v>
      </c>
      <c r="G212" s="118" t="str">
        <f t="shared" si="5"/>
        <v>900053625</v>
      </c>
      <c r="H212" s="117">
        <v>900053698</v>
      </c>
    </row>
    <row r="213" spans="1:8" x14ac:dyDescent="0.25">
      <c r="A213" s="115">
        <v>3626</v>
      </c>
      <c r="B213" s="127" t="s">
        <v>100</v>
      </c>
      <c r="C213" s="127" t="s">
        <v>55</v>
      </c>
      <c r="D213" s="128" t="s">
        <v>89</v>
      </c>
      <c r="E213" s="118">
        <v>90005</v>
      </c>
      <c r="F213" s="118" t="str">
        <f t="shared" si="4"/>
        <v>3626</v>
      </c>
      <c r="G213" s="118" t="str">
        <f t="shared" si="5"/>
        <v>900053626</v>
      </c>
      <c r="H213" s="117">
        <v>900053698</v>
      </c>
    </row>
    <row r="214" spans="1:8" x14ac:dyDescent="0.25">
      <c r="A214" s="115">
        <v>3627</v>
      </c>
      <c r="B214" s="127" t="s">
        <v>101</v>
      </c>
      <c r="C214" s="127" t="s">
        <v>55</v>
      </c>
      <c r="D214" s="128" t="s">
        <v>89</v>
      </c>
      <c r="E214" s="118">
        <v>90005</v>
      </c>
      <c r="F214" s="118" t="str">
        <f t="shared" si="4"/>
        <v>3627</v>
      </c>
      <c r="G214" s="118" t="str">
        <f t="shared" si="5"/>
        <v>900053627</v>
      </c>
      <c r="H214" s="117">
        <v>900053698</v>
      </c>
    </row>
    <row r="215" spans="1:8" x14ac:dyDescent="0.25">
      <c r="A215" s="115">
        <v>3628</v>
      </c>
      <c r="B215" s="127" t="s">
        <v>102</v>
      </c>
      <c r="C215" s="127" t="s">
        <v>55</v>
      </c>
      <c r="D215" s="128" t="s">
        <v>89</v>
      </c>
      <c r="E215" s="118">
        <v>90005</v>
      </c>
      <c r="F215" s="118" t="str">
        <f t="shared" si="4"/>
        <v>3628</v>
      </c>
      <c r="G215" s="118" t="str">
        <f t="shared" si="5"/>
        <v>900053628</v>
      </c>
      <c r="H215" s="117">
        <v>900053698</v>
      </c>
    </row>
    <row r="216" spans="1:8" x14ac:dyDescent="0.25">
      <c r="A216" s="115">
        <v>3629</v>
      </c>
      <c r="B216" s="127" t="s">
        <v>137</v>
      </c>
      <c r="C216" s="127" t="s">
        <v>55</v>
      </c>
      <c r="D216" s="128" t="s">
        <v>89</v>
      </c>
      <c r="E216" s="118">
        <v>90005</v>
      </c>
      <c r="F216" s="118" t="str">
        <f t="shared" si="4"/>
        <v>3629</v>
      </c>
      <c r="G216" s="118" t="str">
        <f t="shared" si="5"/>
        <v>900053629</v>
      </c>
      <c r="H216" s="117">
        <v>900053698</v>
      </c>
    </row>
    <row r="217" spans="1:8" x14ac:dyDescent="0.25">
      <c r="A217" s="115">
        <v>3630</v>
      </c>
      <c r="B217" s="127" t="s">
        <v>138</v>
      </c>
      <c r="C217" s="127" t="s">
        <v>55</v>
      </c>
      <c r="D217" s="128" t="s">
        <v>89</v>
      </c>
      <c r="E217" s="118">
        <v>90005</v>
      </c>
      <c r="F217" s="118" t="str">
        <f t="shared" si="4"/>
        <v>3630</v>
      </c>
      <c r="G217" s="118" t="str">
        <f t="shared" si="5"/>
        <v>900053630</v>
      </c>
      <c r="H217" s="117">
        <v>900053698</v>
      </c>
    </row>
    <row r="218" spans="1:8" x14ac:dyDescent="0.25">
      <c r="A218" s="115">
        <v>3631</v>
      </c>
      <c r="B218" s="127" t="s">
        <v>139</v>
      </c>
      <c r="C218" s="127" t="s">
        <v>55</v>
      </c>
      <c r="D218" s="128" t="s">
        <v>89</v>
      </c>
      <c r="E218" s="118">
        <v>90005</v>
      </c>
      <c r="F218" s="118" t="str">
        <f t="shared" si="4"/>
        <v>3631</v>
      </c>
      <c r="G218" s="118" t="str">
        <f t="shared" si="5"/>
        <v>900053631</v>
      </c>
      <c r="H218" s="117">
        <v>900053698</v>
      </c>
    </row>
    <row r="219" spans="1:8" x14ac:dyDescent="0.25">
      <c r="A219" s="115">
        <v>3632</v>
      </c>
      <c r="B219" s="127" t="s">
        <v>140</v>
      </c>
      <c r="C219" s="127" t="s">
        <v>55</v>
      </c>
      <c r="D219" s="128" t="s">
        <v>89</v>
      </c>
      <c r="E219" s="118">
        <v>90005</v>
      </c>
      <c r="F219" s="118" t="str">
        <f t="shared" si="4"/>
        <v>3632</v>
      </c>
      <c r="G219" s="118" t="str">
        <f t="shared" si="5"/>
        <v>900053632</v>
      </c>
      <c r="H219" s="117">
        <v>900053698</v>
      </c>
    </row>
    <row r="220" spans="1:8" x14ac:dyDescent="0.25">
      <c r="A220" s="115">
        <v>3633</v>
      </c>
      <c r="B220" s="127" t="s">
        <v>343</v>
      </c>
      <c r="C220" s="127" t="s">
        <v>55</v>
      </c>
      <c r="D220" s="128" t="s">
        <v>89</v>
      </c>
      <c r="E220" s="118">
        <v>90005</v>
      </c>
      <c r="F220" s="118" t="str">
        <f t="shared" si="4"/>
        <v>3633</v>
      </c>
      <c r="G220" s="118" t="str">
        <f t="shared" si="5"/>
        <v>900053633</v>
      </c>
      <c r="H220" s="117">
        <v>900053698</v>
      </c>
    </row>
    <row r="221" spans="1:8" x14ac:dyDescent="0.25">
      <c r="A221" s="115">
        <v>3698</v>
      </c>
      <c r="B221" s="129" t="s">
        <v>103</v>
      </c>
      <c r="C221" s="127" t="s">
        <v>55</v>
      </c>
      <c r="D221" s="128" t="s">
        <v>89</v>
      </c>
      <c r="E221" s="118">
        <v>90005</v>
      </c>
      <c r="F221" s="118" t="str">
        <f t="shared" si="2"/>
        <v>3698</v>
      </c>
      <c r="G221" s="118" t="str">
        <f t="shared" si="3"/>
        <v>900053698</v>
      </c>
      <c r="H221" s="117">
        <v>900053698</v>
      </c>
    </row>
    <row r="222" spans="1:8" x14ac:dyDescent="0.25">
      <c r="A222" s="110"/>
      <c r="B222" s="111"/>
      <c r="D222" s="114"/>
      <c r="E222" s="112"/>
      <c r="F222" s="112"/>
      <c r="G222" s="112"/>
      <c r="H222" s="113"/>
    </row>
    <row r="223" spans="1:8" x14ac:dyDescent="0.25">
      <c r="A223" s="115"/>
      <c r="B223" s="129"/>
      <c r="D223" s="130"/>
      <c r="E223" s="118"/>
      <c r="F223" s="118"/>
      <c r="G223" s="118"/>
      <c r="H223" s="118"/>
    </row>
    <row r="224" spans="1:8" x14ac:dyDescent="0.25">
      <c r="A224" s="115"/>
      <c r="B224" s="129"/>
      <c r="D224" s="130"/>
      <c r="E224" s="118"/>
      <c r="F224" s="118"/>
      <c r="G224" s="118"/>
      <c r="H224" s="118"/>
    </row>
    <row r="225" spans="1:8" x14ac:dyDescent="0.25">
      <c r="A225" s="115"/>
      <c r="B225" s="129"/>
      <c r="D225" s="130"/>
      <c r="E225" s="118"/>
      <c r="F225" s="118"/>
      <c r="G225" s="118"/>
      <c r="H225" s="118"/>
    </row>
    <row r="226" spans="1:8" x14ac:dyDescent="0.25">
      <c r="A226" s="115"/>
      <c r="B226" s="129"/>
      <c r="D226" s="130"/>
      <c r="E226" s="118"/>
      <c r="F226" s="118"/>
      <c r="G226" s="118"/>
      <c r="H226" s="118"/>
    </row>
    <row r="227" spans="1:8" x14ac:dyDescent="0.25">
      <c r="A227" s="115"/>
      <c r="B227" s="129"/>
      <c r="D227" s="130"/>
      <c r="E227" s="118"/>
      <c r="F227" s="118"/>
      <c r="G227" s="118"/>
      <c r="H227" s="118"/>
    </row>
    <row r="228" spans="1:8" x14ac:dyDescent="0.25">
      <c r="A228" s="115"/>
      <c r="B228" s="129"/>
      <c r="D228" s="130"/>
      <c r="E228" s="118"/>
      <c r="F228" s="118"/>
      <c r="G228" s="118"/>
      <c r="H228" s="118"/>
    </row>
    <row r="229" spans="1:8" x14ac:dyDescent="0.25">
      <c r="A229" s="115"/>
      <c r="B229" s="129"/>
      <c r="D229" s="130"/>
      <c r="E229" s="118"/>
      <c r="F229" s="118"/>
      <c r="G229" s="118"/>
      <c r="H229" s="118"/>
    </row>
    <row r="230" spans="1:8" x14ac:dyDescent="0.25">
      <c r="A230" s="115"/>
      <c r="B230" s="129"/>
      <c r="D230" s="130"/>
      <c r="E230" s="118"/>
      <c r="F230" s="118"/>
      <c r="G230" s="118"/>
      <c r="H230" s="118"/>
    </row>
    <row r="231" spans="1:8" x14ac:dyDescent="0.25">
      <c r="A231" s="115"/>
      <c r="B231" s="129"/>
      <c r="D231" s="130"/>
      <c r="E231" s="118"/>
      <c r="F231" s="118"/>
      <c r="G231" s="118"/>
      <c r="H231" s="118"/>
    </row>
    <row r="232" spans="1:8" x14ac:dyDescent="0.25">
      <c r="A232" s="115"/>
      <c r="B232" s="129"/>
      <c r="D232" s="130"/>
      <c r="E232" s="118"/>
      <c r="F232" s="118"/>
      <c r="G232" s="118"/>
      <c r="H232" s="118"/>
    </row>
    <row r="233" spans="1:8" x14ac:dyDescent="0.25">
      <c r="A233" s="115"/>
      <c r="B233" s="129"/>
      <c r="D233" s="130"/>
      <c r="E233" s="118"/>
      <c r="F233" s="118"/>
      <c r="G233" s="118"/>
      <c r="H233" s="118"/>
    </row>
    <row r="234" spans="1:8" x14ac:dyDescent="0.25">
      <c r="A234" s="115"/>
      <c r="B234" s="129"/>
      <c r="D234" s="130"/>
      <c r="E234" s="118"/>
      <c r="F234" s="118"/>
      <c r="G234" s="118"/>
      <c r="H234" s="118"/>
    </row>
    <row r="235" spans="1:8" x14ac:dyDescent="0.25">
      <c r="A235" s="115"/>
      <c r="B235" s="129"/>
      <c r="D235" s="130"/>
      <c r="E235" s="118"/>
      <c r="F235" s="118"/>
      <c r="G235" s="118"/>
      <c r="H235" s="118"/>
    </row>
    <row r="236" spans="1:8" x14ac:dyDescent="0.25">
      <c r="A236" s="115"/>
      <c r="B236" s="129"/>
      <c r="D236" s="130"/>
      <c r="E236" s="118"/>
      <c r="F236" s="118"/>
      <c r="G236" s="118"/>
      <c r="H236" s="118"/>
    </row>
    <row r="237" spans="1:8" x14ac:dyDescent="0.25">
      <c r="A237" s="115"/>
      <c r="B237" s="129"/>
      <c r="D237" s="130"/>
      <c r="E237" s="118"/>
      <c r="F237" s="118"/>
      <c r="G237" s="118"/>
      <c r="H237" s="118"/>
    </row>
    <row r="238" spans="1:8" x14ac:dyDescent="0.25">
      <c r="A238" s="115"/>
      <c r="B238" s="129"/>
      <c r="D238" s="130"/>
      <c r="E238" s="118"/>
      <c r="F238" s="118"/>
      <c r="G238" s="118"/>
      <c r="H238" s="118"/>
    </row>
    <row r="239" spans="1:8" x14ac:dyDescent="0.25">
      <c r="A239" s="115"/>
      <c r="B239" s="129"/>
      <c r="D239" s="130"/>
      <c r="E239" s="118"/>
      <c r="F239" s="118"/>
      <c r="G239" s="118"/>
      <c r="H239" s="118"/>
    </row>
    <row r="240" spans="1:8" x14ac:dyDescent="0.25">
      <c r="A240" s="115"/>
      <c r="B240" s="129"/>
      <c r="D240" s="130"/>
      <c r="E240" s="118"/>
      <c r="F240" s="118"/>
      <c r="G240" s="118"/>
      <c r="H240" s="118"/>
    </row>
    <row r="241" spans="1:8" x14ac:dyDescent="0.25">
      <c r="A241" s="115"/>
      <c r="B241" s="129"/>
      <c r="D241" s="130"/>
      <c r="E241" s="118"/>
      <c r="F241" s="118"/>
      <c r="G241" s="118"/>
      <c r="H241" s="118"/>
    </row>
    <row r="242" spans="1:8" x14ac:dyDescent="0.25">
      <c r="A242" s="115"/>
      <c r="B242" s="129"/>
      <c r="D242" s="130"/>
      <c r="E242" s="118"/>
      <c r="F242" s="118"/>
      <c r="G242" s="118"/>
      <c r="H242" s="118"/>
    </row>
    <row r="243" spans="1:8" x14ac:dyDescent="0.25">
      <c r="A243" s="115"/>
      <c r="B243" s="129"/>
      <c r="D243" s="130"/>
      <c r="E243" s="118"/>
      <c r="F243" s="118"/>
      <c r="G243" s="118"/>
      <c r="H243" s="118"/>
    </row>
    <row r="244" spans="1:8" x14ac:dyDescent="0.25">
      <c r="A244" s="115"/>
      <c r="B244" s="129"/>
      <c r="D244" s="130"/>
      <c r="E244" s="118"/>
      <c r="F244" s="118"/>
      <c r="G244" s="118"/>
      <c r="H244" s="118"/>
    </row>
    <row r="245" spans="1:8" x14ac:dyDescent="0.25">
      <c r="A245" s="115"/>
      <c r="B245" s="129"/>
      <c r="D245" s="130"/>
      <c r="E245" s="118"/>
      <c r="F245" s="118"/>
      <c r="G245" s="118"/>
      <c r="H245" s="118"/>
    </row>
    <row r="246" spans="1:8" x14ac:dyDescent="0.25">
      <c r="A246" s="115"/>
      <c r="B246" s="129"/>
      <c r="D246" s="130"/>
      <c r="E246" s="118"/>
      <c r="F246" s="118"/>
      <c r="G246" s="118"/>
      <c r="H246" s="118"/>
    </row>
    <row r="247" spans="1:8" x14ac:dyDescent="0.25">
      <c r="A247" s="115"/>
      <c r="B247" s="129"/>
      <c r="D247" s="130"/>
      <c r="E247" s="118"/>
      <c r="F247" s="118"/>
      <c r="G247" s="118"/>
      <c r="H247" s="118"/>
    </row>
    <row r="248" spans="1:8" x14ac:dyDescent="0.25">
      <c r="A248" s="115"/>
      <c r="B248" s="129"/>
      <c r="D248" s="130"/>
      <c r="E248" s="118"/>
      <c r="F248" s="118"/>
      <c r="G248" s="118"/>
      <c r="H248" s="118"/>
    </row>
    <row r="249" spans="1:8" x14ac:dyDescent="0.25">
      <c r="A249" s="115"/>
      <c r="B249" s="129"/>
      <c r="D249" s="130"/>
      <c r="E249" s="118"/>
      <c r="F249" s="118"/>
      <c r="G249" s="118"/>
      <c r="H249" s="118"/>
    </row>
    <row r="250" spans="1:8" x14ac:dyDescent="0.25">
      <c r="A250" s="115"/>
      <c r="B250" s="129"/>
      <c r="D250" s="130"/>
      <c r="E250" s="118"/>
      <c r="F250" s="118"/>
      <c r="G250" s="118"/>
      <c r="H250" s="118"/>
    </row>
    <row r="251" spans="1:8" x14ac:dyDescent="0.25">
      <c r="A251" s="115"/>
      <c r="B251" s="129"/>
      <c r="D251" s="130"/>
      <c r="E251" s="118"/>
      <c r="F251" s="118"/>
      <c r="G251" s="118"/>
      <c r="H251" s="118"/>
    </row>
    <row r="252" spans="1:8" x14ac:dyDescent="0.25">
      <c r="A252" s="115"/>
      <c r="B252" s="129"/>
      <c r="D252" s="130"/>
      <c r="E252" s="118"/>
      <c r="F252" s="118"/>
      <c r="G252" s="118"/>
      <c r="H252" s="118"/>
    </row>
    <row r="253" spans="1:8" x14ac:dyDescent="0.25">
      <c r="A253" s="115"/>
      <c r="B253" s="129"/>
      <c r="D253" s="130"/>
      <c r="E253" s="118"/>
      <c r="F253" s="118"/>
      <c r="G253" s="118"/>
      <c r="H253" s="118"/>
    </row>
    <row r="254" spans="1:8" x14ac:dyDescent="0.25">
      <c r="A254" s="115"/>
      <c r="B254" s="129"/>
      <c r="D254" s="130"/>
      <c r="E254" s="118"/>
      <c r="F254" s="118"/>
      <c r="G254" s="118"/>
      <c r="H254" s="118"/>
    </row>
    <row r="255" spans="1:8" x14ac:dyDescent="0.25">
      <c r="A255" s="115"/>
      <c r="B255" s="129"/>
      <c r="D255" s="130"/>
      <c r="E255" s="118"/>
      <c r="F255" s="118"/>
      <c r="G255" s="118"/>
      <c r="H255" s="118"/>
    </row>
    <row r="256" spans="1:8" x14ac:dyDescent="0.25">
      <c r="A256" s="115"/>
      <c r="B256" s="129"/>
      <c r="D256" s="130"/>
      <c r="E256" s="118"/>
      <c r="F256" s="118"/>
      <c r="G256" s="118"/>
      <c r="H256" s="118"/>
    </row>
    <row r="257" spans="1:8" x14ac:dyDescent="0.25">
      <c r="A257" s="115"/>
      <c r="B257" s="129"/>
      <c r="D257" s="130"/>
      <c r="E257" s="118"/>
      <c r="F257" s="118"/>
      <c r="G257" s="118"/>
      <c r="H257" s="118"/>
    </row>
    <row r="258" spans="1:8" x14ac:dyDescent="0.25">
      <c r="A258" s="115"/>
      <c r="B258" s="129"/>
      <c r="D258" s="130"/>
      <c r="E258" s="118"/>
      <c r="F258" s="118"/>
      <c r="G258" s="118"/>
      <c r="H258" s="118"/>
    </row>
    <row r="259" spans="1:8" x14ac:dyDescent="0.25">
      <c r="A259" s="115"/>
      <c r="B259" s="129"/>
      <c r="D259" s="130"/>
      <c r="E259" s="118"/>
      <c r="F259" s="118"/>
      <c r="G259" s="118"/>
      <c r="H259" s="118"/>
    </row>
    <row r="260" spans="1:8" x14ac:dyDescent="0.25">
      <c r="A260" s="115"/>
      <c r="B260" s="129"/>
      <c r="D260" s="130"/>
      <c r="E260" s="118"/>
      <c r="F260" s="118"/>
      <c r="G260" s="118"/>
      <c r="H260" s="118"/>
    </row>
    <row r="261" spans="1:8" x14ac:dyDescent="0.25">
      <c r="A261" s="115"/>
      <c r="B261" s="129"/>
      <c r="D261" s="130"/>
      <c r="E261" s="118"/>
      <c r="F261" s="118"/>
      <c r="G261" s="118"/>
      <c r="H261" s="118"/>
    </row>
    <row r="262" spans="1:8" x14ac:dyDescent="0.25">
      <c r="A262" s="115"/>
      <c r="B262" s="129"/>
      <c r="D262" s="130"/>
      <c r="E262" s="118"/>
      <c r="F262" s="118"/>
      <c r="G262" s="118"/>
      <c r="H262" s="118"/>
    </row>
    <row r="263" spans="1:8" x14ac:dyDescent="0.25">
      <c r="A263" s="115"/>
      <c r="B263" s="129"/>
      <c r="D263" s="130"/>
      <c r="E263" s="118"/>
      <c r="F263" s="118"/>
      <c r="G263" s="118"/>
      <c r="H263" s="118"/>
    </row>
    <row r="264" spans="1:8" x14ac:dyDescent="0.25">
      <c r="A264" s="115"/>
      <c r="B264" s="129"/>
      <c r="D264" s="130"/>
      <c r="E264" s="118"/>
      <c r="F264" s="118"/>
      <c r="G264" s="118"/>
      <c r="H264" s="118"/>
    </row>
    <row r="265" spans="1:8" x14ac:dyDescent="0.25">
      <c r="A265" s="115"/>
      <c r="B265" s="129"/>
      <c r="D265" s="130"/>
      <c r="E265" s="118"/>
      <c r="F265" s="118"/>
      <c r="G265" s="118"/>
      <c r="H265" s="118"/>
    </row>
    <row r="266" spans="1:8" x14ac:dyDescent="0.25">
      <c r="A266" s="115"/>
      <c r="B266" s="129"/>
      <c r="D266" s="130"/>
      <c r="E266" s="118"/>
      <c r="F266" s="118"/>
      <c r="G266" s="118"/>
      <c r="H266" s="118"/>
    </row>
    <row r="267" spans="1:8" x14ac:dyDescent="0.25">
      <c r="A267" s="115"/>
      <c r="B267" s="129"/>
      <c r="D267" s="130"/>
      <c r="E267" s="118"/>
      <c r="F267" s="118"/>
      <c r="G267" s="118"/>
      <c r="H267" s="118"/>
    </row>
    <row r="268" spans="1:8" x14ac:dyDescent="0.25">
      <c r="A268" s="115"/>
      <c r="B268" s="129"/>
      <c r="D268" s="130"/>
      <c r="E268" s="118"/>
      <c r="F268" s="118"/>
      <c r="G268" s="118"/>
      <c r="H268" s="118"/>
    </row>
    <row r="269" spans="1:8" x14ac:dyDescent="0.25">
      <c r="A269" s="115"/>
      <c r="B269" s="129"/>
      <c r="D269" s="130"/>
      <c r="E269" s="118"/>
      <c r="F269" s="118"/>
      <c r="G269" s="118"/>
      <c r="H269" s="118"/>
    </row>
    <row r="270" spans="1:8" x14ac:dyDescent="0.25">
      <c r="A270" s="115"/>
      <c r="B270" s="129"/>
      <c r="D270" s="130"/>
      <c r="E270" s="118"/>
      <c r="F270" s="118"/>
      <c r="G270" s="118"/>
      <c r="H270" s="118"/>
    </row>
    <row r="271" spans="1:8" x14ac:dyDescent="0.25">
      <c r="A271" s="115"/>
      <c r="B271" s="129"/>
      <c r="D271" s="130"/>
      <c r="E271" s="118"/>
      <c r="F271" s="118"/>
      <c r="G271" s="118"/>
      <c r="H271" s="118"/>
    </row>
    <row r="272" spans="1:8" x14ac:dyDescent="0.25">
      <c r="A272" s="115"/>
      <c r="B272" s="129"/>
      <c r="D272" s="130"/>
      <c r="E272" s="118"/>
      <c r="F272" s="118"/>
      <c r="G272" s="118"/>
      <c r="H272" s="118"/>
    </row>
    <row r="273" spans="1:8" x14ac:dyDescent="0.25">
      <c r="A273" s="115"/>
      <c r="B273" s="129"/>
      <c r="D273" s="130"/>
      <c r="E273" s="118"/>
      <c r="F273" s="118"/>
      <c r="G273" s="118"/>
      <c r="H273" s="118"/>
    </row>
    <row r="274" spans="1:8" x14ac:dyDescent="0.25">
      <c r="A274" s="115"/>
      <c r="B274" s="129"/>
      <c r="D274" s="130"/>
      <c r="E274" s="118"/>
      <c r="F274" s="118"/>
      <c r="G274" s="118"/>
      <c r="H274" s="118"/>
    </row>
    <row r="275" spans="1:8" x14ac:dyDescent="0.25">
      <c r="A275" s="115"/>
      <c r="B275" s="129"/>
      <c r="D275" s="130"/>
      <c r="E275" s="118"/>
      <c r="F275" s="118"/>
      <c r="G275" s="118"/>
      <c r="H275" s="118"/>
    </row>
    <row r="276" spans="1:8" x14ac:dyDescent="0.25">
      <c r="A276" s="115"/>
      <c r="B276" s="129"/>
      <c r="D276" s="130"/>
      <c r="E276" s="118"/>
      <c r="F276" s="118"/>
      <c r="G276" s="118"/>
      <c r="H276" s="118"/>
    </row>
    <row r="277" spans="1:8" x14ac:dyDescent="0.25">
      <c r="A277" s="115"/>
      <c r="B277" s="129"/>
      <c r="D277" s="130"/>
      <c r="E277" s="118"/>
      <c r="F277" s="118"/>
      <c r="G277" s="118"/>
      <c r="H277" s="118"/>
    </row>
    <row r="278" spans="1:8" x14ac:dyDescent="0.25">
      <c r="A278" s="115"/>
      <c r="B278" s="129"/>
      <c r="D278" s="130"/>
      <c r="E278" s="118"/>
      <c r="F278" s="118"/>
      <c r="G278" s="118"/>
      <c r="H278" s="118"/>
    </row>
    <row r="279" spans="1:8" x14ac:dyDescent="0.25">
      <c r="A279" s="115"/>
      <c r="B279" s="129"/>
      <c r="D279" s="130"/>
      <c r="E279" s="118"/>
      <c r="F279" s="118"/>
      <c r="G279" s="118"/>
      <c r="H279" s="118"/>
    </row>
    <row r="280" spans="1:8" x14ac:dyDescent="0.25">
      <c r="A280" s="115"/>
      <c r="B280" s="129"/>
      <c r="D280" s="130"/>
      <c r="E280" s="118"/>
      <c r="F280" s="118"/>
      <c r="G280" s="118"/>
      <c r="H280" s="118"/>
    </row>
    <row r="281" spans="1:8" x14ac:dyDescent="0.25">
      <c r="A281" s="115"/>
      <c r="B281" s="129"/>
      <c r="D281" s="130"/>
      <c r="E281" s="118"/>
      <c r="F281" s="118"/>
      <c r="G281" s="118"/>
      <c r="H281" s="118"/>
    </row>
    <row r="282" spans="1:8" x14ac:dyDescent="0.25">
      <c r="A282" s="115"/>
      <c r="B282" s="129"/>
      <c r="D282" s="130"/>
      <c r="E282" s="118"/>
      <c r="F282" s="118"/>
      <c r="G282" s="118"/>
      <c r="H282" s="118"/>
    </row>
    <row r="283" spans="1:8" x14ac:dyDescent="0.25">
      <c r="A283" s="115"/>
      <c r="B283" s="129"/>
      <c r="D283" s="130"/>
      <c r="E283" s="118"/>
      <c r="F283" s="118"/>
      <c r="G283" s="118"/>
      <c r="H283" s="118"/>
    </row>
    <row r="284" spans="1:8" x14ac:dyDescent="0.25">
      <c r="A284" s="115"/>
      <c r="B284" s="129"/>
      <c r="D284" s="130"/>
      <c r="E284" s="118"/>
      <c r="F284" s="118"/>
      <c r="G284" s="118"/>
      <c r="H284" s="118"/>
    </row>
    <row r="285" spans="1:8" x14ac:dyDescent="0.25">
      <c r="A285" s="115"/>
      <c r="B285" s="129"/>
      <c r="D285" s="130"/>
      <c r="E285" s="118"/>
      <c r="F285" s="118"/>
      <c r="G285" s="118"/>
      <c r="H285" s="118"/>
    </row>
    <row r="286" spans="1:8" x14ac:dyDescent="0.25">
      <c r="A286" s="115"/>
      <c r="B286" s="129"/>
      <c r="D286" s="130"/>
      <c r="E286" s="118"/>
      <c r="F286" s="118"/>
      <c r="G286" s="118"/>
      <c r="H286" s="118"/>
    </row>
    <row r="287" spans="1:8" x14ac:dyDescent="0.25">
      <c r="A287" s="115"/>
      <c r="B287" s="129"/>
      <c r="D287" s="130"/>
      <c r="E287" s="118"/>
      <c r="F287" s="118"/>
      <c r="G287" s="118"/>
      <c r="H287" s="118"/>
    </row>
    <row r="288" spans="1:8" x14ac:dyDescent="0.25">
      <c r="A288" s="115"/>
      <c r="B288" s="129"/>
      <c r="D288" s="130"/>
      <c r="E288" s="118"/>
      <c r="F288" s="118"/>
      <c r="G288" s="118"/>
      <c r="H288" s="118"/>
    </row>
    <row r="289" spans="1:8" x14ac:dyDescent="0.25">
      <c r="A289" s="115"/>
      <c r="B289" s="129"/>
      <c r="D289" s="130"/>
      <c r="E289" s="118"/>
      <c r="F289" s="118"/>
      <c r="G289" s="118"/>
      <c r="H289" s="118"/>
    </row>
    <row r="290" spans="1:8" x14ac:dyDescent="0.25">
      <c r="A290" s="115"/>
      <c r="B290" s="129"/>
      <c r="D290" s="130"/>
      <c r="E290" s="118"/>
      <c r="F290" s="118"/>
      <c r="G290" s="118"/>
      <c r="H290" s="118"/>
    </row>
    <row r="291" spans="1:8" x14ac:dyDescent="0.25">
      <c r="A291" s="115"/>
      <c r="B291" s="129"/>
      <c r="D291" s="130"/>
      <c r="E291" s="118"/>
      <c r="F291" s="118"/>
      <c r="G291" s="118"/>
      <c r="H291" s="118"/>
    </row>
    <row r="292" spans="1:8" x14ac:dyDescent="0.25">
      <c r="A292" s="115"/>
      <c r="B292" s="129"/>
      <c r="D292" s="130"/>
      <c r="E292" s="118"/>
      <c r="F292" s="118"/>
      <c r="G292" s="118"/>
      <c r="H292" s="118"/>
    </row>
    <row r="293" spans="1:8" x14ac:dyDescent="0.25">
      <c r="A293" s="115"/>
      <c r="B293" s="129"/>
      <c r="D293" s="130"/>
      <c r="E293" s="118"/>
      <c r="F293" s="118"/>
      <c r="G293" s="118"/>
      <c r="H293" s="118"/>
    </row>
    <row r="294" spans="1:8" x14ac:dyDescent="0.25">
      <c r="A294" s="115"/>
      <c r="B294" s="129"/>
      <c r="D294" s="130"/>
      <c r="E294" s="118"/>
      <c r="F294" s="118"/>
      <c r="G294" s="118"/>
      <c r="H294" s="118"/>
    </row>
    <row r="295" spans="1:8" x14ac:dyDescent="0.25">
      <c r="A295" s="115"/>
      <c r="B295" s="129"/>
      <c r="D295" s="130"/>
      <c r="E295" s="118"/>
      <c r="F295" s="118"/>
      <c r="G295" s="118"/>
      <c r="H295" s="118"/>
    </row>
    <row r="296" spans="1:8" x14ac:dyDescent="0.25">
      <c r="A296" s="115"/>
      <c r="B296" s="129"/>
      <c r="D296" s="130"/>
      <c r="E296" s="118"/>
      <c r="F296" s="118"/>
      <c r="G296" s="118"/>
      <c r="H296" s="118"/>
    </row>
    <row r="297" spans="1:8" x14ac:dyDescent="0.25">
      <c r="A297" s="115"/>
      <c r="B297" s="129"/>
      <c r="D297" s="130"/>
      <c r="E297" s="118"/>
      <c r="F297" s="118"/>
      <c r="G297" s="118"/>
      <c r="H297" s="118"/>
    </row>
    <row r="298" spans="1:8" x14ac:dyDescent="0.25">
      <c r="A298" s="115"/>
      <c r="B298" s="129"/>
      <c r="D298" s="130"/>
      <c r="E298" s="118"/>
      <c r="F298" s="118"/>
      <c r="G298" s="118"/>
      <c r="H298" s="118"/>
    </row>
    <row r="299" spans="1:8" x14ac:dyDescent="0.25">
      <c r="A299" s="115"/>
      <c r="B299" s="129"/>
      <c r="D299" s="130"/>
      <c r="E299" s="118"/>
      <c r="F299" s="118"/>
      <c r="G299" s="118"/>
      <c r="H299" s="118"/>
    </row>
    <row r="300" spans="1:8" x14ac:dyDescent="0.25">
      <c r="A300" s="115"/>
      <c r="B300" s="129"/>
      <c r="D300" s="130"/>
      <c r="E300" s="118"/>
      <c r="F300" s="118"/>
      <c r="G300" s="118"/>
      <c r="H300" s="118"/>
    </row>
    <row r="301" spans="1:8" x14ac:dyDescent="0.25">
      <c r="A301" s="115"/>
      <c r="B301" s="129"/>
      <c r="D301" s="130"/>
      <c r="E301" s="118"/>
      <c r="F301" s="118"/>
      <c r="G301" s="118"/>
      <c r="H301" s="118"/>
    </row>
    <row r="302" spans="1:8" x14ac:dyDescent="0.25">
      <c r="A302" s="115"/>
      <c r="B302" s="129"/>
      <c r="D302" s="130"/>
      <c r="E302" s="118"/>
      <c r="F302" s="118"/>
      <c r="G302" s="118"/>
      <c r="H302" s="118"/>
    </row>
    <row r="303" spans="1:8" x14ac:dyDescent="0.25">
      <c r="A303" s="115"/>
      <c r="B303" s="129"/>
      <c r="D303" s="130"/>
      <c r="E303" s="118"/>
      <c r="F303" s="118"/>
      <c r="G303" s="118"/>
      <c r="H303" s="118"/>
    </row>
    <row r="304" spans="1:8" x14ac:dyDescent="0.25">
      <c r="A304" s="115"/>
      <c r="B304" s="129"/>
      <c r="D304" s="130"/>
      <c r="E304" s="118"/>
      <c r="F304" s="118"/>
      <c r="G304" s="118"/>
      <c r="H304" s="118"/>
    </row>
    <row r="305" spans="1:8" x14ac:dyDescent="0.25">
      <c r="A305" s="115"/>
      <c r="B305" s="129"/>
      <c r="D305" s="130"/>
      <c r="E305" s="118"/>
      <c r="F305" s="118"/>
      <c r="G305" s="118"/>
      <c r="H305" s="118"/>
    </row>
    <row r="306" spans="1:8" x14ac:dyDescent="0.25">
      <c r="A306" s="115"/>
      <c r="B306" s="129"/>
      <c r="D306" s="130"/>
      <c r="E306" s="118"/>
      <c r="F306" s="118"/>
      <c r="G306" s="118"/>
      <c r="H306" s="118"/>
    </row>
    <row r="307" spans="1:8" x14ac:dyDescent="0.25">
      <c r="A307" s="115"/>
      <c r="B307" s="129"/>
      <c r="D307" s="130"/>
      <c r="E307" s="118"/>
      <c r="F307" s="118"/>
      <c r="G307" s="118"/>
      <c r="H307" s="118"/>
    </row>
    <row r="308" spans="1:8" x14ac:dyDescent="0.25">
      <c r="A308" s="115"/>
      <c r="B308" s="129"/>
      <c r="D308" s="130"/>
      <c r="E308" s="118"/>
      <c r="F308" s="118"/>
      <c r="G308" s="118"/>
      <c r="H308" s="118"/>
    </row>
    <row r="309" spans="1:8" x14ac:dyDescent="0.25">
      <c r="A309" s="115"/>
      <c r="B309" s="129"/>
      <c r="D309" s="130"/>
      <c r="E309" s="118"/>
      <c r="F309" s="118"/>
      <c r="G309" s="118"/>
      <c r="H309" s="118"/>
    </row>
    <row r="310" spans="1:8" x14ac:dyDescent="0.25">
      <c r="A310" s="115"/>
      <c r="B310" s="129"/>
      <c r="D310" s="130"/>
      <c r="E310" s="118"/>
      <c r="F310" s="118"/>
      <c r="G310" s="118"/>
      <c r="H310" s="118"/>
    </row>
    <row r="311" spans="1:8" x14ac:dyDescent="0.25">
      <c r="A311" s="115"/>
      <c r="B311" s="129"/>
      <c r="D311" s="130"/>
      <c r="E311" s="118"/>
      <c r="F311" s="118"/>
      <c r="G311" s="118"/>
      <c r="H311" s="118"/>
    </row>
    <row r="312" spans="1:8" x14ac:dyDescent="0.25">
      <c r="A312" s="115"/>
      <c r="B312" s="129"/>
      <c r="D312" s="130"/>
      <c r="E312" s="118"/>
      <c r="F312" s="118"/>
      <c r="G312" s="118"/>
      <c r="H312" s="118"/>
    </row>
    <row r="313" spans="1:8" x14ac:dyDescent="0.25">
      <c r="A313" s="115"/>
      <c r="B313" s="129"/>
      <c r="D313" s="130"/>
      <c r="E313" s="118"/>
      <c r="F313" s="118"/>
      <c r="G313" s="118"/>
      <c r="H313" s="118"/>
    </row>
    <row r="314" spans="1:8" x14ac:dyDescent="0.25">
      <c r="A314" s="115"/>
      <c r="B314" s="129"/>
      <c r="D314" s="130"/>
      <c r="E314" s="118"/>
      <c r="F314" s="118"/>
      <c r="G314" s="118"/>
      <c r="H314" s="118"/>
    </row>
    <row r="315" spans="1:8" x14ac:dyDescent="0.25">
      <c r="A315" s="115"/>
      <c r="B315" s="129"/>
      <c r="D315" s="130"/>
      <c r="E315" s="118"/>
      <c r="F315" s="118"/>
      <c r="G315" s="118"/>
      <c r="H315" s="118"/>
    </row>
    <row r="316" spans="1:8" x14ac:dyDescent="0.25">
      <c r="A316" s="115"/>
      <c r="B316" s="129"/>
      <c r="D316" s="130"/>
      <c r="E316" s="118"/>
      <c r="F316" s="118"/>
      <c r="G316" s="118"/>
      <c r="H316" s="118"/>
    </row>
    <row r="317" spans="1:8" x14ac:dyDescent="0.25">
      <c r="A317" s="115"/>
      <c r="B317" s="129"/>
      <c r="D317" s="130"/>
      <c r="E317" s="118"/>
      <c r="F317" s="118"/>
      <c r="G317" s="118"/>
      <c r="H317" s="118"/>
    </row>
    <row r="318" spans="1:8" x14ac:dyDescent="0.25">
      <c r="A318" s="115"/>
      <c r="B318" s="129"/>
      <c r="D318" s="130"/>
      <c r="E318" s="118"/>
      <c r="F318" s="118"/>
      <c r="G318" s="118"/>
      <c r="H318" s="118"/>
    </row>
    <row r="319" spans="1:8" x14ac:dyDescent="0.25">
      <c r="A319" s="115"/>
      <c r="B319" s="129"/>
      <c r="D319" s="130"/>
      <c r="E319" s="118"/>
      <c r="F319" s="118"/>
      <c r="G319" s="118"/>
      <c r="H319" s="118"/>
    </row>
    <row r="320" spans="1:8" x14ac:dyDescent="0.25">
      <c r="A320" s="115"/>
      <c r="B320" s="129"/>
      <c r="D320" s="130"/>
      <c r="E320" s="118"/>
      <c r="F320" s="118"/>
      <c r="G320" s="118"/>
      <c r="H320" s="118"/>
    </row>
    <row r="321" spans="1:8" x14ac:dyDescent="0.25">
      <c r="A321" s="115"/>
      <c r="B321" s="129"/>
      <c r="D321" s="130"/>
      <c r="E321" s="118"/>
      <c r="F321" s="118"/>
      <c r="G321" s="118"/>
      <c r="H321" s="118"/>
    </row>
    <row r="322" spans="1:8" x14ac:dyDescent="0.25">
      <c r="A322" s="115"/>
      <c r="B322" s="129"/>
      <c r="D322" s="130"/>
      <c r="E322" s="118"/>
      <c r="F322" s="118"/>
      <c r="G322" s="118"/>
      <c r="H322" s="118"/>
    </row>
    <row r="323" spans="1:8" x14ac:dyDescent="0.25">
      <c r="A323" s="115"/>
      <c r="B323" s="129"/>
      <c r="D323" s="130"/>
      <c r="E323" s="118"/>
      <c r="F323" s="118"/>
      <c r="G323" s="118"/>
      <c r="H323" s="118"/>
    </row>
    <row r="324" spans="1:8" x14ac:dyDescent="0.25">
      <c r="A324" s="115"/>
      <c r="B324" s="129"/>
      <c r="D324" s="130"/>
      <c r="E324" s="118"/>
      <c r="F324" s="118"/>
      <c r="G324" s="118"/>
      <c r="H324" s="118"/>
    </row>
    <row r="325" spans="1:8" x14ac:dyDescent="0.25">
      <c r="A325" s="115"/>
      <c r="B325" s="129"/>
      <c r="D325" s="130"/>
      <c r="E325" s="118"/>
      <c r="F325" s="118"/>
      <c r="G325" s="118"/>
      <c r="H325" s="118"/>
    </row>
    <row r="326" spans="1:8" x14ac:dyDescent="0.25">
      <c r="A326" s="115"/>
      <c r="B326" s="129"/>
      <c r="D326" s="130"/>
      <c r="E326" s="118"/>
      <c r="F326" s="118"/>
      <c r="G326" s="118"/>
      <c r="H326" s="118"/>
    </row>
    <row r="327" spans="1:8" x14ac:dyDescent="0.25">
      <c r="A327" s="115"/>
      <c r="B327" s="129"/>
      <c r="D327" s="130"/>
      <c r="E327" s="118"/>
      <c r="F327" s="118"/>
      <c r="G327" s="118"/>
      <c r="H327" s="118"/>
    </row>
    <row r="328" spans="1:8" x14ac:dyDescent="0.25">
      <c r="A328" s="115"/>
      <c r="B328" s="129"/>
      <c r="D328" s="130"/>
      <c r="E328" s="118"/>
      <c r="F328" s="118"/>
      <c r="G328" s="118"/>
      <c r="H328" s="118"/>
    </row>
    <row r="329" spans="1:8" x14ac:dyDescent="0.25">
      <c r="A329" s="115"/>
      <c r="B329" s="129"/>
      <c r="D329" s="130"/>
      <c r="E329" s="118"/>
      <c r="F329" s="118"/>
      <c r="G329" s="118"/>
      <c r="H329" s="118"/>
    </row>
    <row r="330" spans="1:8" x14ac:dyDescent="0.25">
      <c r="A330" s="115"/>
      <c r="B330" s="129"/>
      <c r="D330" s="130"/>
      <c r="E330" s="118"/>
      <c r="F330" s="118"/>
      <c r="G330" s="118"/>
      <c r="H330" s="118"/>
    </row>
    <row r="331" spans="1:8" x14ac:dyDescent="0.25">
      <c r="A331" s="115"/>
      <c r="B331" s="129"/>
      <c r="D331" s="130"/>
      <c r="E331" s="118"/>
      <c r="F331" s="118"/>
      <c r="G331" s="118"/>
      <c r="H331" s="118"/>
    </row>
    <row r="332" spans="1:8" x14ac:dyDescent="0.25">
      <c r="A332" s="115"/>
      <c r="B332" s="129"/>
      <c r="D332" s="130"/>
      <c r="E332" s="118"/>
      <c r="F332" s="118"/>
      <c r="G332" s="118"/>
      <c r="H332" s="118"/>
    </row>
    <row r="333" spans="1:8" x14ac:dyDescent="0.25">
      <c r="A333" s="115"/>
      <c r="B333" s="129"/>
      <c r="D333" s="130"/>
      <c r="E333" s="118"/>
      <c r="F333" s="118"/>
      <c r="G333" s="118"/>
      <c r="H333" s="118"/>
    </row>
    <row r="334" spans="1:8" x14ac:dyDescent="0.25">
      <c r="A334" s="115"/>
      <c r="B334" s="129"/>
      <c r="D334" s="130"/>
      <c r="E334" s="118"/>
      <c r="F334" s="118"/>
      <c r="G334" s="118"/>
      <c r="H334" s="118"/>
    </row>
    <row r="335" spans="1:8" x14ac:dyDescent="0.25">
      <c r="A335" s="115"/>
      <c r="B335" s="129"/>
      <c r="D335" s="130"/>
      <c r="E335" s="118"/>
      <c r="F335" s="118"/>
      <c r="G335" s="118"/>
      <c r="H335" s="118"/>
    </row>
    <row r="336" spans="1:8" x14ac:dyDescent="0.25">
      <c r="A336" s="115"/>
      <c r="B336" s="129"/>
      <c r="D336" s="130"/>
      <c r="E336" s="118"/>
      <c r="F336" s="118"/>
      <c r="G336" s="118"/>
      <c r="H336" s="118"/>
    </row>
    <row r="337" spans="1:8" x14ac:dyDescent="0.25">
      <c r="A337" s="115"/>
      <c r="B337" s="129"/>
      <c r="D337" s="130"/>
      <c r="E337" s="118"/>
      <c r="F337" s="118"/>
      <c r="G337" s="118"/>
      <c r="H337" s="118"/>
    </row>
    <row r="338" spans="1:8" x14ac:dyDescent="0.25">
      <c r="A338" s="115"/>
      <c r="B338" s="129"/>
      <c r="D338" s="130"/>
      <c r="E338" s="118"/>
      <c r="F338" s="118"/>
      <c r="G338" s="118"/>
      <c r="H338" s="118"/>
    </row>
    <row r="339" spans="1:8" x14ac:dyDescent="0.25">
      <c r="A339" s="115"/>
      <c r="B339" s="129"/>
      <c r="D339" s="130"/>
      <c r="E339" s="118"/>
      <c r="F339" s="118"/>
      <c r="G339" s="118"/>
      <c r="H339" s="118"/>
    </row>
    <row r="340" spans="1:8" x14ac:dyDescent="0.25">
      <c r="A340" s="115"/>
      <c r="B340" s="129"/>
      <c r="D340" s="130"/>
      <c r="E340" s="118"/>
      <c r="F340" s="118"/>
      <c r="G340" s="118"/>
      <c r="H340" s="118"/>
    </row>
    <row r="341" spans="1:8" x14ac:dyDescent="0.25">
      <c r="A341" s="115"/>
      <c r="B341" s="129"/>
      <c r="D341" s="130"/>
      <c r="E341" s="118"/>
      <c r="F341" s="118"/>
      <c r="G341" s="118"/>
      <c r="H341" s="118"/>
    </row>
    <row r="342" spans="1:8" x14ac:dyDescent="0.25">
      <c r="A342" s="115"/>
      <c r="B342" s="129"/>
      <c r="D342" s="130"/>
      <c r="E342" s="118"/>
      <c r="F342" s="118"/>
      <c r="G342" s="118"/>
      <c r="H342" s="118"/>
    </row>
    <row r="343" spans="1:8" x14ac:dyDescent="0.25">
      <c r="A343" s="115"/>
      <c r="B343" s="129"/>
      <c r="D343" s="130"/>
      <c r="E343" s="118"/>
      <c r="F343" s="118"/>
      <c r="G343" s="118"/>
      <c r="H343" s="118"/>
    </row>
    <row r="344" spans="1:8" x14ac:dyDescent="0.25">
      <c r="A344" s="115"/>
      <c r="B344" s="129"/>
      <c r="D344" s="130"/>
      <c r="E344" s="118"/>
      <c r="F344" s="118"/>
      <c r="G344" s="118"/>
      <c r="H344" s="118"/>
    </row>
    <row r="345" spans="1:8" x14ac:dyDescent="0.25">
      <c r="A345" s="115"/>
      <c r="B345" s="129"/>
      <c r="D345" s="130"/>
      <c r="E345" s="118"/>
      <c r="F345" s="118"/>
      <c r="G345" s="118"/>
      <c r="H345" s="118"/>
    </row>
    <row r="346" spans="1:8" x14ac:dyDescent="0.25">
      <c r="A346" s="115"/>
      <c r="B346" s="129"/>
      <c r="D346" s="130"/>
      <c r="E346" s="118"/>
      <c r="F346" s="118"/>
      <c r="G346" s="118"/>
      <c r="H346" s="118"/>
    </row>
    <row r="347" spans="1:8" x14ac:dyDescent="0.25">
      <c r="A347" s="115"/>
      <c r="B347" s="129"/>
      <c r="D347" s="130"/>
      <c r="E347" s="118"/>
      <c r="F347" s="118"/>
      <c r="G347" s="118"/>
      <c r="H347" s="118"/>
    </row>
    <row r="348" spans="1:8" x14ac:dyDescent="0.25">
      <c r="A348" s="115"/>
      <c r="B348" s="129"/>
      <c r="D348" s="130"/>
      <c r="E348" s="118"/>
      <c r="F348" s="118"/>
      <c r="G348" s="118"/>
      <c r="H348" s="118"/>
    </row>
    <row r="349" spans="1:8" x14ac:dyDescent="0.25">
      <c r="A349" s="115"/>
      <c r="B349" s="129"/>
      <c r="D349" s="130"/>
      <c r="E349" s="118"/>
      <c r="F349" s="118"/>
      <c r="G349" s="118"/>
      <c r="H349" s="118"/>
    </row>
    <row r="350" spans="1:8" x14ac:dyDescent="0.25">
      <c r="A350" s="115"/>
      <c r="B350" s="129"/>
      <c r="D350" s="130"/>
      <c r="E350" s="118"/>
      <c r="F350" s="118"/>
      <c r="G350" s="118"/>
      <c r="H350" s="118"/>
    </row>
    <row r="351" spans="1:8" x14ac:dyDescent="0.25">
      <c r="A351" s="110"/>
      <c r="B351" s="111"/>
      <c r="D351" s="114"/>
      <c r="E351" s="112"/>
      <c r="F351" s="112"/>
      <c r="G351" s="112"/>
      <c r="H351" s="113"/>
    </row>
    <row r="352" spans="1:8" x14ac:dyDescent="0.25">
      <c r="A352" s="119"/>
      <c r="F352" s="118"/>
      <c r="G352" s="118"/>
    </row>
    <row r="353" spans="1:7" x14ac:dyDescent="0.25">
      <c r="A353" s="119"/>
      <c r="F353" s="118"/>
      <c r="G353" s="118"/>
    </row>
    <row r="354" spans="1:7" x14ac:dyDescent="0.25">
      <c r="A354" s="119"/>
      <c r="F354" s="118"/>
      <c r="G354" s="118"/>
    </row>
    <row r="355" spans="1:7" x14ac:dyDescent="0.25">
      <c r="A355" s="119"/>
      <c r="F355" s="118"/>
      <c r="G355" s="118"/>
    </row>
    <row r="356" spans="1:7" x14ac:dyDescent="0.25">
      <c r="A356" s="119"/>
      <c r="F356" s="118"/>
      <c r="G356" s="118"/>
    </row>
    <row r="357" spans="1:7" x14ac:dyDescent="0.25">
      <c r="A357" s="119"/>
      <c r="F357" s="118"/>
      <c r="G357" s="118"/>
    </row>
    <row r="358" spans="1:7" x14ac:dyDescent="0.25">
      <c r="A358" s="119"/>
      <c r="F358" s="118"/>
      <c r="G358" s="118"/>
    </row>
    <row r="359" spans="1:7" x14ac:dyDescent="0.25">
      <c r="A359" s="119"/>
      <c r="F359" s="118"/>
      <c r="G359" s="118"/>
    </row>
    <row r="360" spans="1:7" x14ac:dyDescent="0.25">
      <c r="A360" s="119"/>
      <c r="F360" s="118"/>
      <c r="G360" s="118"/>
    </row>
    <row r="361" spans="1:7" x14ac:dyDescent="0.25">
      <c r="A361" s="119"/>
      <c r="F361" s="118"/>
      <c r="G361" s="118"/>
    </row>
    <row r="362" spans="1:7" x14ac:dyDescent="0.25">
      <c r="A362" s="119"/>
      <c r="F362" s="118"/>
      <c r="G362" s="118"/>
    </row>
    <row r="363" spans="1:7" x14ac:dyDescent="0.25">
      <c r="A363" s="119"/>
      <c r="F363" s="118"/>
      <c r="G363" s="118"/>
    </row>
    <row r="364" spans="1:7" x14ac:dyDescent="0.25">
      <c r="A364" s="119"/>
      <c r="F364" s="118"/>
      <c r="G364" s="118"/>
    </row>
    <row r="365" spans="1:7" x14ac:dyDescent="0.25">
      <c r="A365" s="119"/>
      <c r="F365" s="118"/>
      <c r="G365" s="118"/>
    </row>
    <row r="366" spans="1:7" x14ac:dyDescent="0.25">
      <c r="A366" s="119"/>
      <c r="F366" s="118"/>
      <c r="G366" s="118"/>
    </row>
    <row r="367" spans="1:7" x14ac:dyDescent="0.25">
      <c r="A367" s="119"/>
      <c r="F367" s="118"/>
      <c r="G367" s="118"/>
    </row>
    <row r="368" spans="1:7" x14ac:dyDescent="0.25">
      <c r="A368" s="119"/>
      <c r="F368" s="118"/>
      <c r="G368" s="118"/>
    </row>
    <row r="369" spans="1:7" x14ac:dyDescent="0.25">
      <c r="A369" s="119"/>
      <c r="F369" s="118"/>
      <c r="G369" s="118"/>
    </row>
    <row r="370" spans="1:7" x14ac:dyDescent="0.25">
      <c r="A370" s="119"/>
      <c r="F370" s="118"/>
      <c r="G370" s="118"/>
    </row>
    <row r="371" spans="1:7" x14ac:dyDescent="0.25">
      <c r="A371" s="119"/>
      <c r="F371" s="118"/>
      <c r="G371" s="118"/>
    </row>
    <row r="372" spans="1:7" x14ac:dyDescent="0.25">
      <c r="A372" s="119"/>
      <c r="F372" s="118"/>
      <c r="G372" s="118"/>
    </row>
    <row r="373" spans="1:7" x14ac:dyDescent="0.25">
      <c r="A373" s="119"/>
      <c r="F373" s="118"/>
      <c r="G373" s="118"/>
    </row>
    <row r="374" spans="1:7" x14ac:dyDescent="0.25">
      <c r="A374" s="119"/>
      <c r="F374" s="118"/>
      <c r="G374" s="118"/>
    </row>
    <row r="375" spans="1:7" x14ac:dyDescent="0.25">
      <c r="A375" s="119"/>
      <c r="F375" s="118"/>
      <c r="G375" s="118"/>
    </row>
    <row r="376" spans="1:7" x14ac:dyDescent="0.25">
      <c r="A376" s="119"/>
      <c r="F376" s="118"/>
      <c r="G376" s="118"/>
    </row>
    <row r="377" spans="1:7" x14ac:dyDescent="0.25">
      <c r="A377" s="119"/>
      <c r="F377" s="118"/>
      <c r="G377" s="118"/>
    </row>
    <row r="378" spans="1:7" x14ac:dyDescent="0.25">
      <c r="A378" s="119"/>
      <c r="F378" s="118"/>
      <c r="G378" s="118"/>
    </row>
    <row r="379" spans="1:7" x14ac:dyDescent="0.25">
      <c r="A379" s="119"/>
      <c r="F379" s="118"/>
      <c r="G379" s="118"/>
    </row>
    <row r="380" spans="1:7" x14ac:dyDescent="0.25">
      <c r="A380" s="119"/>
      <c r="F380" s="118"/>
      <c r="G380" s="118"/>
    </row>
    <row r="381" spans="1:7" x14ac:dyDescent="0.25">
      <c r="A381" s="119"/>
      <c r="F381" s="118"/>
      <c r="G381" s="118"/>
    </row>
    <row r="382" spans="1:7" x14ac:dyDescent="0.25">
      <c r="A382" s="119"/>
      <c r="F382" s="118"/>
      <c r="G382" s="118"/>
    </row>
    <row r="383" spans="1:7" x14ac:dyDescent="0.25">
      <c r="A383" s="119"/>
      <c r="F383" s="118"/>
      <c r="G383" s="118"/>
    </row>
    <row r="384" spans="1:7" x14ac:dyDescent="0.25">
      <c r="A384" s="119"/>
      <c r="F384" s="118"/>
      <c r="G384" s="118"/>
    </row>
    <row r="385" spans="1:7" x14ac:dyDescent="0.25">
      <c r="A385" s="119"/>
      <c r="F385" s="118"/>
      <c r="G385" s="118"/>
    </row>
    <row r="386" spans="1:7" x14ac:dyDescent="0.25">
      <c r="A386" s="119"/>
      <c r="F386" s="118"/>
      <c r="G386" s="118"/>
    </row>
    <row r="387" spans="1:7" x14ac:dyDescent="0.25">
      <c r="A387" s="119"/>
      <c r="F387" s="118"/>
      <c r="G387" s="118"/>
    </row>
    <row r="388" spans="1:7" x14ac:dyDescent="0.25">
      <c r="A388" s="119"/>
      <c r="F388" s="118"/>
      <c r="G388" s="118"/>
    </row>
    <row r="389" spans="1:7" x14ac:dyDescent="0.25">
      <c r="A389" s="119"/>
      <c r="F389" s="118"/>
      <c r="G389" s="118"/>
    </row>
    <row r="390" spans="1:7" x14ac:dyDescent="0.25">
      <c r="A390" s="119"/>
      <c r="F390" s="118"/>
      <c r="G390" s="118"/>
    </row>
    <row r="391" spans="1:7" x14ac:dyDescent="0.25">
      <c r="A391" s="119"/>
      <c r="F391" s="118"/>
      <c r="G391" s="118"/>
    </row>
    <row r="392" spans="1:7" x14ac:dyDescent="0.25">
      <c r="A392" s="119"/>
      <c r="F392" s="118"/>
      <c r="G392" s="118"/>
    </row>
    <row r="393" spans="1:7" x14ac:dyDescent="0.25">
      <c r="A393" s="119"/>
      <c r="F393" s="118"/>
      <c r="G393" s="118"/>
    </row>
    <row r="394" spans="1:7" x14ac:dyDescent="0.25">
      <c r="A394" s="119"/>
      <c r="F394" s="118"/>
      <c r="G394" s="118"/>
    </row>
    <row r="395" spans="1:7" x14ac:dyDescent="0.25">
      <c r="A395" s="119"/>
      <c r="F395" s="118"/>
      <c r="G395" s="118"/>
    </row>
    <row r="396" spans="1:7" x14ac:dyDescent="0.25">
      <c r="A396" s="119"/>
      <c r="F396" s="118"/>
      <c r="G396" s="118"/>
    </row>
    <row r="397" spans="1:7" x14ac:dyDescent="0.25">
      <c r="A397" s="119"/>
      <c r="F397" s="118"/>
      <c r="G397" s="118"/>
    </row>
    <row r="398" spans="1:7" x14ac:dyDescent="0.25">
      <c r="A398" s="119"/>
      <c r="F398" s="118"/>
      <c r="G398" s="118"/>
    </row>
    <row r="399" spans="1:7" x14ac:dyDescent="0.25">
      <c r="A399" s="119"/>
      <c r="F399" s="118"/>
      <c r="G399" s="118"/>
    </row>
    <row r="400" spans="1:7" x14ac:dyDescent="0.25">
      <c r="A400" s="119"/>
      <c r="F400" s="118"/>
      <c r="G400" s="118"/>
    </row>
    <row r="401" spans="1:7" x14ac:dyDescent="0.25">
      <c r="A401" s="119"/>
      <c r="F401" s="118"/>
      <c r="G401" s="118"/>
    </row>
    <row r="402" spans="1:7" x14ac:dyDescent="0.25">
      <c r="A402" s="119"/>
      <c r="F402" s="118"/>
      <c r="G402" s="118"/>
    </row>
    <row r="403" spans="1:7" x14ac:dyDescent="0.25">
      <c r="A403" s="119"/>
      <c r="F403" s="118"/>
      <c r="G403" s="118"/>
    </row>
    <row r="404" spans="1:7" x14ac:dyDescent="0.25">
      <c r="A404" s="119"/>
      <c r="F404" s="118"/>
      <c r="G404" s="118"/>
    </row>
    <row r="405" spans="1:7" x14ac:dyDescent="0.25">
      <c r="A405" s="119"/>
      <c r="F405" s="118"/>
      <c r="G405" s="118"/>
    </row>
    <row r="406" spans="1:7" x14ac:dyDescent="0.25">
      <c r="A406" s="119"/>
      <c r="F406" s="118"/>
      <c r="G406" s="118"/>
    </row>
    <row r="407" spans="1:7" x14ac:dyDescent="0.25">
      <c r="A407" s="119"/>
      <c r="F407" s="118"/>
      <c r="G407" s="118"/>
    </row>
    <row r="408" spans="1:7" x14ac:dyDescent="0.25">
      <c r="A408" s="119"/>
      <c r="F408" s="118"/>
      <c r="G408" s="118"/>
    </row>
    <row r="409" spans="1:7" x14ac:dyDescent="0.25">
      <c r="A409" s="119"/>
      <c r="F409" s="118"/>
      <c r="G409" s="118"/>
    </row>
    <row r="410" spans="1:7" x14ac:dyDescent="0.25">
      <c r="A410" s="119"/>
      <c r="F410" s="118"/>
      <c r="G410" s="118"/>
    </row>
    <row r="411" spans="1:7" x14ac:dyDescent="0.25">
      <c r="A411" s="119"/>
      <c r="F411" s="118"/>
      <c r="G411" s="118"/>
    </row>
    <row r="412" spans="1:7" x14ac:dyDescent="0.25">
      <c r="A412" s="119"/>
      <c r="F412" s="118"/>
      <c r="G412" s="118"/>
    </row>
    <row r="413" spans="1:7" x14ac:dyDescent="0.25">
      <c r="A413" s="119"/>
      <c r="F413" s="118"/>
      <c r="G413" s="118"/>
    </row>
    <row r="414" spans="1:7" x14ac:dyDescent="0.25">
      <c r="A414" s="119"/>
      <c r="F414" s="118"/>
      <c r="G414" s="118"/>
    </row>
    <row r="415" spans="1:7" x14ac:dyDescent="0.25">
      <c r="A415" s="119"/>
      <c r="F415" s="118"/>
      <c r="G415" s="118"/>
    </row>
    <row r="416" spans="1:7" x14ac:dyDescent="0.25">
      <c r="A416" s="119"/>
      <c r="F416" s="118"/>
      <c r="G416" s="118"/>
    </row>
    <row r="417" spans="1:7" x14ac:dyDescent="0.25">
      <c r="A417" s="119"/>
      <c r="F417" s="118"/>
      <c r="G417" s="118"/>
    </row>
    <row r="418" spans="1:7" x14ac:dyDescent="0.25">
      <c r="A418" s="119"/>
      <c r="F418" s="118"/>
      <c r="G418" s="118"/>
    </row>
    <row r="419" spans="1:7" x14ac:dyDescent="0.25">
      <c r="A419" s="119"/>
      <c r="F419" s="118"/>
      <c r="G419" s="118"/>
    </row>
    <row r="420" spans="1:7" x14ac:dyDescent="0.25">
      <c r="A420" s="119"/>
      <c r="F420" s="118"/>
      <c r="G420" s="118"/>
    </row>
    <row r="421" spans="1:7" x14ac:dyDescent="0.25">
      <c r="A421" s="119"/>
      <c r="F421" s="118"/>
      <c r="G421" s="118"/>
    </row>
    <row r="422" spans="1:7" x14ac:dyDescent="0.25">
      <c r="A422" s="119"/>
      <c r="F422" s="118"/>
      <c r="G422" s="118"/>
    </row>
    <row r="423" spans="1:7" x14ac:dyDescent="0.25">
      <c r="A423" s="119"/>
      <c r="F423" s="118"/>
      <c r="G423" s="118"/>
    </row>
    <row r="424" spans="1:7" x14ac:dyDescent="0.25">
      <c r="A424" s="119"/>
      <c r="F424" s="118"/>
      <c r="G424" s="118"/>
    </row>
    <row r="425" spans="1:7" x14ac:dyDescent="0.25">
      <c r="A425" s="119"/>
      <c r="F425" s="118"/>
      <c r="G425" s="118"/>
    </row>
    <row r="426" spans="1:7" x14ac:dyDescent="0.25">
      <c r="A426" s="119"/>
      <c r="F426" s="118"/>
      <c r="G426" s="118"/>
    </row>
    <row r="427" spans="1:7" x14ac:dyDescent="0.25">
      <c r="A427" s="119"/>
      <c r="F427" s="118"/>
      <c r="G427" s="118"/>
    </row>
    <row r="428" spans="1:7" x14ac:dyDescent="0.25">
      <c r="A428" s="119"/>
      <c r="F428" s="118"/>
      <c r="G428" s="118"/>
    </row>
    <row r="429" spans="1:7" x14ac:dyDescent="0.25">
      <c r="A429" s="119"/>
      <c r="F429" s="118"/>
      <c r="G429" s="118"/>
    </row>
    <row r="430" spans="1:7" x14ac:dyDescent="0.25">
      <c r="A430" s="119"/>
      <c r="F430" s="118"/>
      <c r="G430" s="118"/>
    </row>
    <row r="431" spans="1:7" x14ac:dyDescent="0.25">
      <c r="A431" s="119"/>
      <c r="F431" s="118"/>
      <c r="G431" s="118"/>
    </row>
    <row r="432" spans="1:7" x14ac:dyDescent="0.25">
      <c r="A432" s="119"/>
      <c r="F432" s="118"/>
      <c r="G432" s="118"/>
    </row>
    <row r="433" spans="1:8" x14ac:dyDescent="0.25">
      <c r="A433" s="119"/>
      <c r="F433" s="118"/>
      <c r="G433" s="118"/>
    </row>
    <row r="434" spans="1:8" x14ac:dyDescent="0.25">
      <c r="A434" s="119"/>
      <c r="F434" s="118"/>
      <c r="G434" s="118"/>
    </row>
    <row r="435" spans="1:8" x14ac:dyDescent="0.25">
      <c r="A435" s="119"/>
      <c r="F435" s="118"/>
      <c r="G435" s="118"/>
    </row>
    <row r="436" spans="1:8" x14ac:dyDescent="0.25">
      <c r="A436" s="119"/>
      <c r="F436" s="118"/>
      <c r="G436" s="118"/>
    </row>
    <row r="437" spans="1:8" x14ac:dyDescent="0.25">
      <c r="A437" s="110"/>
      <c r="B437" s="111"/>
      <c r="D437" s="114"/>
      <c r="E437" s="112"/>
      <c r="F437" s="112"/>
      <c r="G437" s="112"/>
      <c r="H437" s="113"/>
    </row>
    <row r="438" spans="1:8" x14ac:dyDescent="0.25">
      <c r="F438" s="118"/>
      <c r="G438" s="118"/>
    </row>
    <row r="439" spans="1:8" x14ac:dyDescent="0.25">
      <c r="F439" s="118"/>
      <c r="G439" s="118"/>
    </row>
    <row r="440" spans="1:8" x14ac:dyDescent="0.25">
      <c r="F440" s="118"/>
      <c r="G440" s="118"/>
    </row>
    <row r="441" spans="1:8" x14ac:dyDescent="0.25">
      <c r="F441" s="118"/>
      <c r="G441" s="118"/>
    </row>
    <row r="442" spans="1:8" x14ac:dyDescent="0.25">
      <c r="F442" s="118"/>
      <c r="G442" s="118"/>
    </row>
    <row r="443" spans="1:8" x14ac:dyDescent="0.25">
      <c r="F443" s="118"/>
      <c r="G443" s="118"/>
    </row>
    <row r="444" spans="1:8" x14ac:dyDescent="0.25">
      <c r="F444" s="118"/>
      <c r="G444" s="118"/>
    </row>
    <row r="445" spans="1:8" x14ac:dyDescent="0.25">
      <c r="F445" s="118"/>
      <c r="G445" s="118"/>
    </row>
    <row r="446" spans="1:8" x14ac:dyDescent="0.25">
      <c r="F446" s="118"/>
      <c r="G446" s="118"/>
    </row>
    <row r="447" spans="1:8" x14ac:dyDescent="0.25">
      <c r="F447" s="118"/>
      <c r="G447" s="118"/>
    </row>
    <row r="448" spans="1:8" x14ac:dyDescent="0.25">
      <c r="F448" s="118"/>
      <c r="G448" s="118"/>
    </row>
    <row r="449" spans="1:7" x14ac:dyDescent="0.25">
      <c r="F449" s="118"/>
      <c r="G449" s="118"/>
    </row>
    <row r="450" spans="1:7" x14ac:dyDescent="0.25">
      <c r="F450" s="118"/>
      <c r="G450" s="118"/>
    </row>
    <row r="451" spans="1:7" x14ac:dyDescent="0.25">
      <c r="F451" s="118"/>
      <c r="G451" s="118"/>
    </row>
    <row r="452" spans="1:7" x14ac:dyDescent="0.25">
      <c r="F452" s="118"/>
      <c r="G452" s="118"/>
    </row>
    <row r="453" spans="1:7" x14ac:dyDescent="0.25">
      <c r="F453" s="118"/>
      <c r="G453" s="118"/>
    </row>
    <row r="454" spans="1:7" x14ac:dyDescent="0.25">
      <c r="A454" s="115"/>
      <c r="F454" s="118"/>
      <c r="G454" s="118"/>
    </row>
    <row r="455" spans="1:7" x14ac:dyDescent="0.25">
      <c r="F455" s="118"/>
      <c r="G455" s="118"/>
    </row>
    <row r="456" spans="1:7" x14ac:dyDescent="0.25">
      <c r="F456" s="118"/>
      <c r="G456" s="118"/>
    </row>
    <row r="457" spans="1:7" x14ac:dyDescent="0.25">
      <c r="F457" s="118"/>
      <c r="G457" s="118"/>
    </row>
    <row r="458" spans="1:7" x14ac:dyDescent="0.25">
      <c r="F458" s="118"/>
      <c r="G458" s="118"/>
    </row>
    <row r="459" spans="1:7" x14ac:dyDescent="0.25">
      <c r="F459" s="118"/>
      <c r="G459" s="118"/>
    </row>
    <row r="460" spans="1:7" x14ac:dyDescent="0.25">
      <c r="F460" s="118"/>
      <c r="G460" s="118"/>
    </row>
    <row r="461" spans="1:7" x14ac:dyDescent="0.25">
      <c r="F461" s="118"/>
      <c r="G461" s="118"/>
    </row>
    <row r="462" spans="1:7" x14ac:dyDescent="0.25">
      <c r="F462" s="118"/>
      <c r="G462" s="118"/>
    </row>
    <row r="463" spans="1:7" x14ac:dyDescent="0.25">
      <c r="F463" s="118"/>
      <c r="G463" s="118"/>
    </row>
    <row r="464" spans="1:7" x14ac:dyDescent="0.25">
      <c r="F464" s="118"/>
      <c r="G464" s="118"/>
    </row>
    <row r="465" spans="2:8" x14ac:dyDescent="0.25">
      <c r="F465" s="118"/>
      <c r="G465" s="118"/>
    </row>
    <row r="466" spans="2:8" x14ac:dyDescent="0.25">
      <c r="F466" s="118"/>
      <c r="G466" s="118"/>
    </row>
    <row r="467" spans="2:8" x14ac:dyDescent="0.25">
      <c r="B467" s="129"/>
      <c r="D467" s="130"/>
      <c r="E467" s="118"/>
      <c r="F467" s="118"/>
      <c r="G467" s="118"/>
    </row>
    <row r="468" spans="2:8" x14ac:dyDescent="0.25">
      <c r="B468" s="129"/>
      <c r="F468" s="118"/>
      <c r="G468" s="118"/>
    </row>
    <row r="469" spans="2:8" x14ac:dyDescent="0.25">
      <c r="B469" s="129"/>
      <c r="D469" s="130"/>
      <c r="E469" s="118"/>
      <c r="F469" s="118"/>
      <c r="G469" s="118"/>
      <c r="H469" s="118"/>
    </row>
    <row r="470" spans="2:8" x14ac:dyDescent="0.25">
      <c r="F470" s="118"/>
      <c r="G470" s="118"/>
    </row>
    <row r="471" spans="2:8" x14ac:dyDescent="0.25">
      <c r="F471" s="118"/>
      <c r="G471" s="118"/>
    </row>
    <row r="472" spans="2:8" x14ac:dyDescent="0.25">
      <c r="F472" s="118"/>
      <c r="G472" s="118"/>
    </row>
    <row r="473" spans="2:8" x14ac:dyDescent="0.25">
      <c r="F473" s="118"/>
      <c r="G473" s="118"/>
    </row>
    <row r="474" spans="2:8" x14ac:dyDescent="0.25">
      <c r="F474" s="118"/>
      <c r="G474" s="118"/>
    </row>
    <row r="475" spans="2:8" x14ac:dyDescent="0.25">
      <c r="F475" s="118"/>
      <c r="G475" s="118"/>
    </row>
    <row r="476" spans="2:8" x14ac:dyDescent="0.25">
      <c r="F476" s="118"/>
      <c r="G476" s="118"/>
    </row>
    <row r="477" spans="2:8" x14ac:dyDescent="0.25">
      <c r="F477" s="118"/>
      <c r="G477" s="118"/>
    </row>
    <row r="478" spans="2:8" x14ac:dyDescent="0.25">
      <c r="F478" s="118"/>
      <c r="G478" s="118"/>
    </row>
    <row r="479" spans="2:8" x14ac:dyDescent="0.25">
      <c r="F479" s="118"/>
      <c r="G479" s="118"/>
    </row>
    <row r="480" spans="2:8" x14ac:dyDescent="0.25">
      <c r="F480" s="118"/>
      <c r="G480" s="118"/>
    </row>
    <row r="481" spans="6:7" x14ac:dyDescent="0.25">
      <c r="F481" s="118"/>
      <c r="G481" s="118"/>
    </row>
    <row r="482" spans="6:7" x14ac:dyDescent="0.25">
      <c r="F482" s="118"/>
      <c r="G482" s="118"/>
    </row>
    <row r="483" spans="6:7" x14ac:dyDescent="0.25">
      <c r="F483" s="118"/>
      <c r="G483" s="118"/>
    </row>
    <row r="484" spans="6:7" x14ac:dyDescent="0.25">
      <c r="F484" s="118"/>
      <c r="G484" s="118"/>
    </row>
    <row r="485" spans="6:7" x14ac:dyDescent="0.25">
      <c r="F485" s="118"/>
      <c r="G485" s="118"/>
    </row>
    <row r="486" spans="6:7" x14ac:dyDescent="0.25">
      <c r="F486" s="118"/>
      <c r="G486" s="118"/>
    </row>
    <row r="487" spans="6:7" x14ac:dyDescent="0.25">
      <c r="F487" s="118"/>
      <c r="G487" s="118"/>
    </row>
    <row r="488" spans="6:7" x14ac:dyDescent="0.25">
      <c r="F488" s="118"/>
      <c r="G488" s="118"/>
    </row>
    <row r="489" spans="6:7" x14ac:dyDescent="0.25">
      <c r="F489" s="118"/>
      <c r="G489" s="118"/>
    </row>
    <row r="490" spans="6:7" x14ac:dyDescent="0.25">
      <c r="F490" s="118"/>
      <c r="G490" s="118"/>
    </row>
    <row r="491" spans="6:7" x14ac:dyDescent="0.25">
      <c r="F491" s="118"/>
      <c r="G491" s="118"/>
    </row>
    <row r="492" spans="6:7" x14ac:dyDescent="0.25">
      <c r="F492" s="118"/>
      <c r="G492" s="118"/>
    </row>
    <row r="493" spans="6:7" x14ac:dyDescent="0.25">
      <c r="F493" s="118"/>
      <c r="G493" s="118"/>
    </row>
    <row r="494" spans="6:7" x14ac:dyDescent="0.25">
      <c r="F494" s="118"/>
      <c r="G494" s="118"/>
    </row>
    <row r="495" spans="6:7" x14ac:dyDescent="0.25">
      <c r="F495" s="118"/>
      <c r="G495" s="118"/>
    </row>
    <row r="496" spans="6:7" x14ac:dyDescent="0.25">
      <c r="F496" s="118"/>
      <c r="G496" s="118"/>
    </row>
    <row r="497" spans="2:7" x14ac:dyDescent="0.25">
      <c r="F497" s="118"/>
      <c r="G497" s="118"/>
    </row>
    <row r="498" spans="2:7" x14ac:dyDescent="0.25">
      <c r="F498" s="118"/>
      <c r="G498" s="118"/>
    </row>
    <row r="499" spans="2:7" x14ac:dyDescent="0.25">
      <c r="F499" s="118"/>
      <c r="G499" s="118"/>
    </row>
    <row r="500" spans="2:7" x14ac:dyDescent="0.25">
      <c r="F500" s="118"/>
      <c r="G500" s="118"/>
    </row>
    <row r="501" spans="2:7" x14ac:dyDescent="0.25">
      <c r="F501" s="118"/>
      <c r="G501" s="118"/>
    </row>
    <row r="502" spans="2:7" x14ac:dyDescent="0.25">
      <c r="F502" s="118"/>
      <c r="G502" s="118"/>
    </row>
    <row r="503" spans="2:7" x14ac:dyDescent="0.25">
      <c r="F503" s="118"/>
      <c r="G503" s="118"/>
    </row>
    <row r="504" spans="2:7" x14ac:dyDescent="0.25">
      <c r="F504" s="118"/>
      <c r="G504" s="118"/>
    </row>
    <row r="505" spans="2:7" x14ac:dyDescent="0.25">
      <c r="F505" s="118"/>
      <c r="G505" s="118"/>
    </row>
    <row r="506" spans="2:7" x14ac:dyDescent="0.25">
      <c r="F506" s="118"/>
      <c r="G506" s="118"/>
    </row>
    <row r="507" spans="2:7" x14ac:dyDescent="0.25">
      <c r="B507" s="129"/>
      <c r="D507" s="130"/>
      <c r="E507" s="118"/>
      <c r="F507" s="118"/>
      <c r="G507" s="118"/>
    </row>
    <row r="508" spans="2:7" x14ac:dyDescent="0.25">
      <c r="F508" s="118"/>
      <c r="G508" s="118"/>
    </row>
    <row r="509" spans="2:7" x14ac:dyDescent="0.25">
      <c r="F509" s="118"/>
      <c r="G509" s="118"/>
    </row>
    <row r="510" spans="2:7" x14ac:dyDescent="0.25">
      <c r="F510" s="118"/>
      <c r="G510" s="118"/>
    </row>
    <row r="511" spans="2:7" x14ac:dyDescent="0.25">
      <c r="F511" s="118"/>
      <c r="G511" s="118"/>
    </row>
    <row r="512" spans="2:7" x14ac:dyDescent="0.25">
      <c r="F512" s="118"/>
      <c r="G512" s="118"/>
    </row>
    <row r="513" spans="6:7" x14ac:dyDescent="0.25">
      <c r="F513" s="118"/>
      <c r="G513" s="118"/>
    </row>
    <row r="514" spans="6:7" x14ac:dyDescent="0.25">
      <c r="F514" s="118"/>
      <c r="G514" s="118"/>
    </row>
    <row r="515" spans="6:7" x14ac:dyDescent="0.25">
      <c r="F515" s="118"/>
      <c r="G515" s="118"/>
    </row>
    <row r="516" spans="6:7" x14ac:dyDescent="0.25">
      <c r="F516" s="118"/>
      <c r="G516" s="118"/>
    </row>
    <row r="517" spans="6:7" x14ac:dyDescent="0.25">
      <c r="F517" s="118"/>
      <c r="G517" s="118"/>
    </row>
    <row r="518" spans="6:7" x14ac:dyDescent="0.25">
      <c r="F518" s="118"/>
      <c r="G518" s="118"/>
    </row>
    <row r="519" spans="6:7" x14ac:dyDescent="0.25">
      <c r="F519" s="118"/>
      <c r="G519" s="118"/>
    </row>
    <row r="520" spans="6:7" x14ac:dyDescent="0.25">
      <c r="F520" s="118"/>
      <c r="G520" s="118"/>
    </row>
    <row r="521" spans="6:7" x14ac:dyDescent="0.25">
      <c r="F521" s="118"/>
      <c r="G521" s="118"/>
    </row>
    <row r="522" spans="6:7" x14ac:dyDescent="0.25">
      <c r="F522" s="118"/>
      <c r="G522" s="118"/>
    </row>
    <row r="523" spans="6:7" x14ac:dyDescent="0.25">
      <c r="F523" s="118"/>
      <c r="G523" s="118"/>
    </row>
    <row r="524" spans="6:7" x14ac:dyDescent="0.25">
      <c r="F524" s="118"/>
      <c r="G524" s="118"/>
    </row>
    <row r="525" spans="6:7" x14ac:dyDescent="0.25">
      <c r="F525" s="118"/>
      <c r="G525" s="118"/>
    </row>
    <row r="526" spans="6:7" x14ac:dyDescent="0.25">
      <c r="F526" s="118"/>
      <c r="G526" s="118"/>
    </row>
    <row r="527" spans="6:7" x14ac:dyDescent="0.25">
      <c r="F527" s="118"/>
      <c r="G527" s="118"/>
    </row>
    <row r="528" spans="6:7" x14ac:dyDescent="0.25">
      <c r="F528" s="118"/>
      <c r="G528" s="118"/>
    </row>
    <row r="529" spans="6:7" x14ac:dyDescent="0.25">
      <c r="F529" s="118"/>
      <c r="G529" s="118"/>
    </row>
    <row r="530" spans="6:7" x14ac:dyDescent="0.25">
      <c r="F530" s="118"/>
      <c r="G530" s="118"/>
    </row>
    <row r="531" spans="6:7" x14ac:dyDescent="0.25">
      <c r="F531" s="118"/>
      <c r="G531" s="118"/>
    </row>
    <row r="532" spans="6:7" x14ac:dyDescent="0.25">
      <c r="F532" s="118"/>
      <c r="G532" s="118"/>
    </row>
    <row r="533" spans="6:7" x14ac:dyDescent="0.25">
      <c r="F533" s="118"/>
      <c r="G533" s="118"/>
    </row>
    <row r="534" spans="6:7" x14ac:dyDescent="0.25">
      <c r="F534" s="118"/>
      <c r="G534" s="118"/>
    </row>
    <row r="535" spans="6:7" x14ac:dyDescent="0.25">
      <c r="F535" s="118"/>
      <c r="G535" s="118"/>
    </row>
    <row r="536" spans="6:7" x14ac:dyDescent="0.25">
      <c r="F536" s="118"/>
      <c r="G536" s="118"/>
    </row>
    <row r="537" spans="6:7" x14ac:dyDescent="0.25">
      <c r="F537" s="118"/>
      <c r="G537" s="118"/>
    </row>
    <row r="538" spans="6:7" x14ac:dyDescent="0.25">
      <c r="F538" s="118"/>
      <c r="G538" s="118"/>
    </row>
    <row r="539" spans="6:7" x14ac:dyDescent="0.25">
      <c r="F539" s="118"/>
      <c r="G539" s="118"/>
    </row>
    <row r="540" spans="6:7" x14ac:dyDescent="0.25">
      <c r="F540" s="118"/>
      <c r="G540" s="118"/>
    </row>
    <row r="541" spans="6:7" x14ac:dyDescent="0.25">
      <c r="F541" s="118"/>
      <c r="G541" s="118"/>
    </row>
    <row r="542" spans="6:7" x14ac:dyDescent="0.25">
      <c r="F542" s="118"/>
      <c r="G542" s="118"/>
    </row>
    <row r="543" spans="6:7" x14ac:dyDescent="0.25">
      <c r="F543" s="118"/>
      <c r="G543" s="118"/>
    </row>
    <row r="544" spans="6:7" x14ac:dyDescent="0.25">
      <c r="F544" s="118"/>
      <c r="G544" s="118"/>
    </row>
    <row r="545" spans="1:8" x14ac:dyDescent="0.25">
      <c r="F545" s="118"/>
      <c r="G545" s="118"/>
    </row>
    <row r="546" spans="1:8" x14ac:dyDescent="0.25">
      <c r="F546" s="118"/>
      <c r="G546" s="118"/>
    </row>
    <row r="547" spans="1:8" x14ac:dyDescent="0.25">
      <c r="F547" s="118"/>
      <c r="G547" s="118"/>
    </row>
    <row r="548" spans="1:8" x14ac:dyDescent="0.25">
      <c r="F548" s="118"/>
      <c r="G548" s="118"/>
    </row>
    <row r="549" spans="1:8" x14ac:dyDescent="0.25">
      <c r="B549" s="129"/>
      <c r="D549" s="130"/>
      <c r="E549" s="118"/>
      <c r="F549" s="118"/>
      <c r="G549" s="118"/>
      <c r="H549" s="118"/>
    </row>
    <row r="550" spans="1:8" x14ac:dyDescent="0.25">
      <c r="F550" s="118"/>
      <c r="G550" s="118"/>
    </row>
    <row r="551" spans="1:8" x14ac:dyDescent="0.25">
      <c r="F551" s="118"/>
      <c r="G551" s="118"/>
    </row>
    <row r="552" spans="1:8" x14ac:dyDescent="0.25">
      <c r="F552" s="118"/>
      <c r="G552" s="118"/>
    </row>
    <row r="553" spans="1:8" x14ac:dyDescent="0.25">
      <c r="F553" s="118"/>
      <c r="G553" s="118"/>
    </row>
    <row r="554" spans="1:8" x14ac:dyDescent="0.25">
      <c r="F554" s="118"/>
      <c r="G554" s="118"/>
    </row>
    <row r="555" spans="1:8" x14ac:dyDescent="0.25">
      <c r="F555" s="118"/>
      <c r="G555" s="118"/>
    </row>
    <row r="556" spans="1:8" x14ac:dyDescent="0.25">
      <c r="F556" s="118"/>
      <c r="G556" s="118"/>
    </row>
    <row r="557" spans="1:8" x14ac:dyDescent="0.25">
      <c r="F557" s="118"/>
      <c r="G557" s="118"/>
    </row>
    <row r="558" spans="1:8" x14ac:dyDescent="0.25">
      <c r="F558" s="118"/>
      <c r="G558" s="118"/>
    </row>
    <row r="559" spans="1:8" x14ac:dyDescent="0.25">
      <c r="A559" s="115"/>
      <c r="F559" s="118"/>
      <c r="G559" s="118"/>
    </row>
    <row r="560" spans="1:8" x14ac:dyDescent="0.25">
      <c r="A560" s="115"/>
      <c r="F560" s="118"/>
      <c r="G560" s="118"/>
    </row>
    <row r="561" spans="1:8" x14ac:dyDescent="0.25">
      <c r="A561" s="115"/>
      <c r="F561" s="118"/>
      <c r="G561" s="118"/>
    </row>
    <row r="562" spans="1:8" x14ac:dyDescent="0.25">
      <c r="A562" s="115"/>
      <c r="F562" s="118"/>
      <c r="G562" s="118"/>
    </row>
    <row r="563" spans="1:8" x14ac:dyDescent="0.25">
      <c r="B563" s="129"/>
      <c r="D563" s="130"/>
      <c r="E563" s="118"/>
      <c r="F563" s="118"/>
      <c r="G563" s="118"/>
      <c r="H563" s="118"/>
    </row>
    <row r="564" spans="1:8" x14ac:dyDescent="0.25">
      <c r="F564" s="118"/>
      <c r="G564" s="118"/>
    </row>
    <row r="565" spans="1:8" x14ac:dyDescent="0.25">
      <c r="F565" s="118"/>
      <c r="G565" s="118"/>
    </row>
    <row r="566" spans="1:8" x14ac:dyDescent="0.25">
      <c r="F566" s="118"/>
      <c r="G566" s="118"/>
    </row>
    <row r="567" spans="1:8" x14ac:dyDescent="0.25">
      <c r="F567" s="118"/>
      <c r="G567" s="118"/>
    </row>
    <row r="568" spans="1:8" x14ac:dyDescent="0.25">
      <c r="A568" s="115"/>
      <c r="F568" s="118"/>
      <c r="G568" s="118"/>
    </row>
    <row r="569" spans="1:8" x14ac:dyDescent="0.25">
      <c r="F569" s="118"/>
      <c r="G569" s="118"/>
    </row>
    <row r="570" spans="1:8" x14ac:dyDescent="0.25">
      <c r="F570" s="118"/>
      <c r="G570" s="118"/>
    </row>
    <row r="571" spans="1:8" x14ac:dyDescent="0.25">
      <c r="F571" s="118"/>
      <c r="G571" s="118"/>
    </row>
    <row r="572" spans="1:8" x14ac:dyDescent="0.25">
      <c r="F572" s="118"/>
      <c r="G572" s="118"/>
    </row>
    <row r="573" spans="1:8" x14ac:dyDescent="0.25">
      <c r="F573" s="118"/>
      <c r="G573" s="118"/>
    </row>
    <row r="574" spans="1:8" x14ac:dyDescent="0.25">
      <c r="F574" s="118"/>
      <c r="G574" s="118"/>
    </row>
    <row r="575" spans="1:8" x14ac:dyDescent="0.25">
      <c r="F575" s="118"/>
      <c r="G575" s="118"/>
    </row>
    <row r="576" spans="1:8" x14ac:dyDescent="0.25">
      <c r="F576" s="118"/>
      <c r="G576" s="118"/>
    </row>
    <row r="577" spans="6:7" x14ac:dyDescent="0.25">
      <c r="F577" s="118"/>
      <c r="G577" s="118"/>
    </row>
    <row r="578" spans="6:7" x14ac:dyDescent="0.25">
      <c r="F578" s="118"/>
      <c r="G578" s="118"/>
    </row>
    <row r="579" spans="6:7" x14ac:dyDescent="0.25">
      <c r="F579" s="118"/>
      <c r="G579" s="118"/>
    </row>
    <row r="580" spans="6:7" x14ac:dyDescent="0.25">
      <c r="F580" s="118"/>
      <c r="G580" s="118"/>
    </row>
    <row r="581" spans="6:7" x14ac:dyDescent="0.25">
      <c r="F581" s="118"/>
      <c r="G581" s="118"/>
    </row>
    <row r="582" spans="6:7" x14ac:dyDescent="0.25">
      <c r="F582" s="118"/>
      <c r="G582" s="118"/>
    </row>
    <row r="583" spans="6:7" x14ac:dyDescent="0.25">
      <c r="F583" s="118"/>
      <c r="G583" s="118"/>
    </row>
    <row r="584" spans="6:7" x14ac:dyDescent="0.25">
      <c r="F584" s="118"/>
      <c r="G584" s="118"/>
    </row>
    <row r="585" spans="6:7" x14ac:dyDescent="0.25">
      <c r="F585" s="118"/>
      <c r="G585" s="118"/>
    </row>
    <row r="586" spans="6:7" x14ac:dyDescent="0.25">
      <c r="F586" s="118"/>
      <c r="G586" s="118"/>
    </row>
    <row r="587" spans="6:7" x14ac:dyDescent="0.25">
      <c r="F587" s="118"/>
      <c r="G587" s="118"/>
    </row>
    <row r="588" spans="6:7" x14ac:dyDescent="0.25">
      <c r="F588" s="118"/>
      <c r="G588" s="118"/>
    </row>
    <row r="589" spans="6:7" x14ac:dyDescent="0.25">
      <c r="F589" s="118"/>
      <c r="G589" s="118"/>
    </row>
    <row r="590" spans="6:7" x14ac:dyDescent="0.25">
      <c r="F590" s="118"/>
      <c r="G590" s="118"/>
    </row>
    <row r="591" spans="6:7" x14ac:dyDescent="0.25">
      <c r="F591" s="118"/>
      <c r="G591" s="118"/>
    </row>
    <row r="592" spans="6:7" x14ac:dyDescent="0.25">
      <c r="F592" s="118"/>
      <c r="G592" s="118"/>
    </row>
    <row r="593" spans="6:7" x14ac:dyDescent="0.25">
      <c r="F593" s="118"/>
      <c r="G593" s="118"/>
    </row>
    <row r="594" spans="6:7" x14ac:dyDescent="0.25">
      <c r="F594" s="118"/>
      <c r="G594" s="118"/>
    </row>
    <row r="595" spans="6:7" x14ac:dyDescent="0.25">
      <c r="F595" s="118"/>
      <c r="G595" s="118"/>
    </row>
    <row r="596" spans="6:7" x14ac:dyDescent="0.25">
      <c r="F596" s="118"/>
      <c r="G596" s="118"/>
    </row>
    <row r="597" spans="6:7" x14ac:dyDescent="0.25">
      <c r="F597" s="118"/>
      <c r="G597" s="118"/>
    </row>
    <row r="598" spans="6:7" x14ac:dyDescent="0.25">
      <c r="F598" s="118"/>
      <c r="G598" s="118"/>
    </row>
    <row r="599" spans="6:7" x14ac:dyDescent="0.25">
      <c r="F599" s="118"/>
      <c r="G599" s="118"/>
    </row>
    <row r="600" spans="6:7" x14ac:dyDescent="0.25">
      <c r="F600" s="118"/>
      <c r="G600" s="118"/>
    </row>
    <row r="601" spans="6:7" x14ac:dyDescent="0.25">
      <c r="F601" s="118"/>
      <c r="G601" s="118"/>
    </row>
    <row r="602" spans="6:7" x14ac:dyDescent="0.25">
      <c r="F602" s="118"/>
      <c r="G602" s="118"/>
    </row>
    <row r="603" spans="6:7" x14ac:dyDescent="0.25">
      <c r="F603" s="118"/>
      <c r="G603" s="118"/>
    </row>
    <row r="604" spans="6:7" x14ac:dyDescent="0.25">
      <c r="F604" s="118"/>
      <c r="G604" s="118"/>
    </row>
    <row r="605" spans="6:7" x14ac:dyDescent="0.25">
      <c r="F605" s="118"/>
      <c r="G605" s="118"/>
    </row>
    <row r="606" spans="6:7" x14ac:dyDescent="0.25">
      <c r="F606" s="118"/>
      <c r="G606" s="118"/>
    </row>
    <row r="607" spans="6:7" x14ac:dyDescent="0.25">
      <c r="F607" s="118"/>
      <c r="G607" s="118"/>
    </row>
    <row r="608" spans="6:7" x14ac:dyDescent="0.25">
      <c r="F608" s="118"/>
      <c r="G608" s="118"/>
    </row>
    <row r="609" spans="1:8" x14ac:dyDescent="0.25">
      <c r="F609" s="118"/>
      <c r="G609" s="118"/>
    </row>
    <row r="610" spans="1:8" x14ac:dyDescent="0.25">
      <c r="A610" s="115"/>
      <c r="F610" s="118"/>
      <c r="G610" s="118"/>
    </row>
    <row r="611" spans="1:8" x14ac:dyDescent="0.25">
      <c r="B611" s="129"/>
      <c r="F611" s="118"/>
      <c r="G611" s="118"/>
    </row>
    <row r="612" spans="1:8" x14ac:dyDescent="0.25">
      <c r="A612" s="110"/>
      <c r="B612" s="111"/>
      <c r="D612" s="114"/>
      <c r="E612" s="112"/>
      <c r="F612" s="112"/>
      <c r="G612" s="112"/>
      <c r="H612" s="113"/>
    </row>
    <row r="613" spans="1:8" x14ac:dyDescent="0.25">
      <c r="A613" s="115"/>
      <c r="B613" s="116"/>
      <c r="D613" s="120"/>
      <c r="F613" s="118"/>
      <c r="G613" s="118"/>
      <c r="H613" s="119"/>
    </row>
    <row r="614" spans="1:8" x14ac:dyDescent="0.25">
      <c r="A614" s="115"/>
      <c r="B614" s="116"/>
      <c r="D614" s="120"/>
      <c r="F614" s="118"/>
      <c r="G614" s="118"/>
      <c r="H614" s="119"/>
    </row>
    <row r="615" spans="1:8" x14ac:dyDescent="0.25">
      <c r="A615" s="115"/>
      <c r="B615" s="116"/>
      <c r="D615" s="120"/>
      <c r="F615" s="118"/>
      <c r="G615" s="118"/>
      <c r="H615" s="119"/>
    </row>
    <row r="616" spans="1:8" x14ac:dyDescent="0.25">
      <c r="A616" s="115"/>
      <c r="B616" s="116"/>
      <c r="D616" s="120"/>
      <c r="F616" s="118"/>
      <c r="G616" s="118"/>
      <c r="H616" s="119"/>
    </row>
    <row r="617" spans="1:8" x14ac:dyDescent="0.25">
      <c r="A617" s="115"/>
      <c r="B617" s="116"/>
      <c r="D617" s="120"/>
      <c r="F617" s="118"/>
      <c r="G617" s="118"/>
      <c r="H617" s="119"/>
    </row>
    <row r="618" spans="1:8" x14ac:dyDescent="0.25">
      <c r="A618" s="115"/>
      <c r="B618" s="116"/>
      <c r="D618" s="120"/>
      <c r="F618" s="118"/>
      <c r="G618" s="118"/>
      <c r="H618" s="119"/>
    </row>
    <row r="619" spans="1:8" x14ac:dyDescent="0.25">
      <c r="A619" s="115"/>
      <c r="B619" s="116"/>
      <c r="D619" s="120"/>
      <c r="F619" s="118"/>
      <c r="G619" s="118"/>
      <c r="H619" s="119"/>
    </row>
    <row r="620" spans="1:8" x14ac:dyDescent="0.25">
      <c r="A620" s="115"/>
      <c r="B620" s="116"/>
      <c r="D620" s="120"/>
      <c r="F620" s="118"/>
      <c r="G620" s="118"/>
      <c r="H620" s="119"/>
    </row>
    <row r="621" spans="1:8" x14ac:dyDescent="0.25">
      <c r="A621" s="115"/>
      <c r="B621" s="116"/>
      <c r="D621" s="120"/>
      <c r="F621" s="118"/>
      <c r="G621" s="118"/>
      <c r="H621" s="119"/>
    </row>
    <row r="622" spans="1:8" x14ac:dyDescent="0.25">
      <c r="A622" s="115"/>
      <c r="B622" s="116"/>
      <c r="D622" s="120"/>
      <c r="F622" s="118"/>
      <c r="G622" s="118"/>
      <c r="H622" s="119"/>
    </row>
    <row r="623" spans="1:8" x14ac:dyDescent="0.25">
      <c r="A623" s="115"/>
      <c r="B623" s="116"/>
      <c r="D623" s="120"/>
      <c r="F623" s="118"/>
      <c r="G623" s="118"/>
      <c r="H623" s="119"/>
    </row>
    <row r="624" spans="1:8" x14ac:dyDescent="0.25">
      <c r="A624" s="115"/>
      <c r="B624" s="116"/>
      <c r="D624" s="120"/>
      <c r="F624" s="118"/>
      <c r="G624" s="118"/>
      <c r="H624" s="119"/>
    </row>
    <row r="625" spans="1:8" x14ac:dyDescent="0.25">
      <c r="A625" s="115"/>
      <c r="B625" s="116"/>
      <c r="D625" s="120"/>
      <c r="F625" s="118"/>
      <c r="G625" s="118"/>
      <c r="H625" s="119"/>
    </row>
    <row r="626" spans="1:8" x14ac:dyDescent="0.25">
      <c r="A626" s="115"/>
      <c r="B626" s="116"/>
      <c r="D626" s="120"/>
      <c r="F626" s="118"/>
      <c r="G626" s="118"/>
      <c r="H626" s="119"/>
    </row>
    <row r="627" spans="1:8" x14ac:dyDescent="0.25">
      <c r="A627" s="115"/>
      <c r="B627" s="116"/>
      <c r="D627" s="120"/>
      <c r="F627" s="118"/>
      <c r="G627" s="118"/>
      <c r="H627" s="119"/>
    </row>
    <row r="628" spans="1:8" x14ac:dyDescent="0.25">
      <c r="A628" s="115"/>
      <c r="B628" s="116"/>
      <c r="D628" s="120"/>
      <c r="F628" s="118"/>
      <c r="G628" s="118"/>
      <c r="H628" s="119"/>
    </row>
    <row r="629" spans="1:8" x14ac:dyDescent="0.25">
      <c r="A629" s="115"/>
      <c r="B629" s="116"/>
      <c r="D629" s="120"/>
      <c r="F629" s="118"/>
      <c r="G629" s="118"/>
      <c r="H629" s="119"/>
    </row>
    <row r="630" spans="1:8" x14ac:dyDescent="0.25">
      <c r="A630" s="115"/>
      <c r="B630" s="116"/>
      <c r="D630" s="120"/>
      <c r="F630" s="118"/>
      <c r="G630" s="118"/>
      <c r="H630" s="119"/>
    </row>
    <row r="631" spans="1:8" x14ac:dyDescent="0.25">
      <c r="A631" s="115"/>
      <c r="B631" s="116"/>
      <c r="D631" s="120"/>
      <c r="F631" s="118"/>
      <c r="G631" s="118"/>
      <c r="H631" s="119"/>
    </row>
    <row r="632" spans="1:8" x14ac:dyDescent="0.25">
      <c r="A632" s="115"/>
      <c r="B632" s="121"/>
      <c r="D632" s="122"/>
      <c r="E632" s="118"/>
      <c r="F632" s="118"/>
      <c r="G632" s="118"/>
      <c r="H632" s="115"/>
    </row>
    <row r="633" spans="1:8" x14ac:dyDescent="0.25">
      <c r="A633" s="115"/>
      <c r="B633" s="116"/>
      <c r="D633" s="120"/>
      <c r="F633" s="118"/>
      <c r="G633" s="118"/>
      <c r="H633" s="119"/>
    </row>
    <row r="634" spans="1:8" x14ac:dyDescent="0.25">
      <c r="A634" s="115"/>
      <c r="B634" s="116"/>
      <c r="D634" s="120"/>
      <c r="F634" s="118"/>
      <c r="G634" s="118"/>
      <c r="H634" s="119"/>
    </row>
    <row r="635" spans="1:8" x14ac:dyDescent="0.25">
      <c r="A635" s="115"/>
      <c r="B635" s="116"/>
      <c r="D635" s="120"/>
      <c r="F635" s="118"/>
      <c r="G635" s="118"/>
      <c r="H635" s="119"/>
    </row>
    <row r="636" spans="1:8" x14ac:dyDescent="0.25">
      <c r="A636" s="115"/>
      <c r="B636" s="116"/>
      <c r="D636" s="120"/>
      <c r="F636" s="118"/>
      <c r="G636" s="118"/>
      <c r="H636" s="119"/>
    </row>
    <row r="637" spans="1:8" x14ac:dyDescent="0.25">
      <c r="A637" s="115"/>
      <c r="B637" s="116"/>
      <c r="D637" s="120"/>
      <c r="F637" s="118"/>
      <c r="G637" s="118"/>
      <c r="H637" s="119"/>
    </row>
    <row r="638" spans="1:8" x14ac:dyDescent="0.25">
      <c r="A638" s="115"/>
      <c r="B638" s="116"/>
      <c r="D638" s="120"/>
      <c r="F638" s="118"/>
      <c r="G638" s="118"/>
      <c r="H638" s="119"/>
    </row>
    <row r="639" spans="1:8" x14ac:dyDescent="0.25">
      <c r="A639" s="115"/>
      <c r="B639" s="116"/>
      <c r="D639" s="120"/>
      <c r="F639" s="118"/>
      <c r="G639" s="118"/>
      <c r="H639" s="119"/>
    </row>
    <row r="640" spans="1:8" x14ac:dyDescent="0.25">
      <c r="A640" s="115"/>
      <c r="B640" s="116"/>
      <c r="D640" s="120"/>
      <c r="F640" s="118"/>
      <c r="G640" s="118"/>
      <c r="H640" s="119"/>
    </row>
    <row r="641" spans="1:8" x14ac:dyDescent="0.25">
      <c r="A641" s="115"/>
      <c r="B641" s="116"/>
      <c r="D641" s="120"/>
      <c r="F641" s="118"/>
      <c r="G641" s="118"/>
      <c r="H641" s="119"/>
    </row>
    <row r="642" spans="1:8" x14ac:dyDescent="0.25">
      <c r="A642" s="115"/>
      <c r="B642" s="116"/>
      <c r="D642" s="120"/>
      <c r="F642" s="118"/>
      <c r="G642" s="118"/>
      <c r="H642" s="119"/>
    </row>
    <row r="643" spans="1:8" x14ac:dyDescent="0.25">
      <c r="A643" s="115"/>
      <c r="B643" s="116"/>
      <c r="D643" s="120"/>
      <c r="F643" s="118"/>
      <c r="G643" s="118"/>
      <c r="H643" s="119"/>
    </row>
    <row r="644" spans="1:8" x14ac:dyDescent="0.25">
      <c r="A644" s="115"/>
      <c r="B644" s="116"/>
      <c r="D644" s="120"/>
      <c r="F644" s="118"/>
      <c r="G644" s="118"/>
      <c r="H644" s="119"/>
    </row>
    <row r="645" spans="1:8" x14ac:dyDescent="0.25">
      <c r="A645" s="115"/>
      <c r="B645" s="116"/>
      <c r="D645" s="120"/>
      <c r="F645" s="118"/>
      <c r="G645" s="118"/>
      <c r="H645" s="119"/>
    </row>
    <row r="646" spans="1:8" x14ac:dyDescent="0.25">
      <c r="A646" s="115"/>
      <c r="B646" s="116"/>
      <c r="D646" s="120"/>
      <c r="F646" s="118"/>
      <c r="G646" s="118"/>
      <c r="H646" s="119"/>
    </row>
    <row r="647" spans="1:8" x14ac:dyDescent="0.25">
      <c r="A647" s="115"/>
      <c r="B647" s="116"/>
      <c r="D647" s="120"/>
      <c r="F647" s="118"/>
      <c r="G647" s="118"/>
      <c r="H647" s="119"/>
    </row>
    <row r="648" spans="1:8" x14ac:dyDescent="0.25">
      <c r="A648" s="115"/>
      <c r="B648" s="124"/>
      <c r="D648" s="120"/>
      <c r="F648" s="118"/>
      <c r="G648" s="118"/>
      <c r="H648" s="119"/>
    </row>
    <row r="649" spans="1:8" x14ac:dyDescent="0.25">
      <c r="A649" s="115"/>
      <c r="B649" s="124"/>
      <c r="D649" s="120"/>
      <c r="F649" s="118"/>
      <c r="G649" s="118"/>
    </row>
    <row r="650" spans="1:8" x14ac:dyDescent="0.25">
      <c r="A650" s="115"/>
      <c r="B650" s="121"/>
      <c r="D650" s="122"/>
      <c r="E650" s="118"/>
      <c r="F650" s="118"/>
      <c r="G650" s="118"/>
      <c r="H650" s="118"/>
    </row>
    <row r="651" spans="1:8" x14ac:dyDescent="0.25">
      <c r="A651" s="115"/>
      <c r="B651" s="116"/>
      <c r="D651" s="120"/>
      <c r="F651" s="118"/>
      <c r="G651" s="118"/>
    </row>
    <row r="652" spans="1:8" x14ac:dyDescent="0.25">
      <c r="A652" s="115"/>
      <c r="B652" s="116"/>
      <c r="D652" s="120"/>
      <c r="F652" s="118"/>
      <c r="G652" s="118"/>
    </row>
    <row r="653" spans="1:8" x14ac:dyDescent="0.25">
      <c r="A653" s="115"/>
      <c r="B653" s="116"/>
      <c r="D653" s="120"/>
      <c r="F653" s="118"/>
      <c r="G653" s="118"/>
    </row>
    <row r="654" spans="1:8" x14ac:dyDescent="0.25">
      <c r="A654" s="115"/>
      <c r="B654" s="116"/>
      <c r="D654" s="120"/>
      <c r="F654" s="118"/>
      <c r="G654" s="118"/>
    </row>
    <row r="655" spans="1:8" x14ac:dyDescent="0.25">
      <c r="A655" s="115"/>
      <c r="B655" s="116"/>
      <c r="D655" s="120"/>
      <c r="F655" s="118"/>
      <c r="G655" s="118"/>
    </row>
    <row r="656" spans="1:8" x14ac:dyDescent="0.25">
      <c r="A656" s="115"/>
      <c r="B656" s="116"/>
      <c r="D656" s="120"/>
      <c r="F656" s="118"/>
      <c r="G656" s="118"/>
    </row>
    <row r="657" spans="1:7" x14ac:dyDescent="0.25">
      <c r="A657" s="115"/>
      <c r="B657" s="116"/>
      <c r="D657" s="120"/>
      <c r="F657" s="118"/>
      <c r="G657" s="118"/>
    </row>
    <row r="658" spans="1:7" x14ac:dyDescent="0.25">
      <c r="A658" s="115"/>
      <c r="B658" s="116"/>
      <c r="D658" s="120"/>
      <c r="F658" s="118"/>
      <c r="G658" s="118"/>
    </row>
    <row r="659" spans="1:7" x14ac:dyDescent="0.25">
      <c r="A659" s="115"/>
      <c r="B659" s="116"/>
      <c r="D659" s="120"/>
      <c r="F659" s="118"/>
      <c r="G659" s="118"/>
    </row>
    <row r="660" spans="1:7" x14ac:dyDescent="0.25">
      <c r="A660" s="115"/>
      <c r="B660" s="116"/>
      <c r="D660" s="120"/>
      <c r="F660" s="118"/>
      <c r="G660" s="118"/>
    </row>
    <row r="661" spans="1:7" x14ac:dyDescent="0.25">
      <c r="A661" s="115"/>
      <c r="B661" s="116"/>
      <c r="D661" s="120"/>
      <c r="F661" s="118"/>
      <c r="G661" s="118"/>
    </row>
    <row r="662" spans="1:7" x14ac:dyDescent="0.25">
      <c r="A662" s="115"/>
      <c r="B662" s="116"/>
      <c r="D662" s="120"/>
      <c r="F662" s="118"/>
      <c r="G662" s="118"/>
    </row>
    <row r="663" spans="1:7" x14ac:dyDescent="0.25">
      <c r="A663" s="115"/>
      <c r="B663" s="116"/>
      <c r="D663" s="120"/>
      <c r="F663" s="118"/>
      <c r="G663" s="118"/>
    </row>
    <row r="664" spans="1:7" x14ac:dyDescent="0.25">
      <c r="A664" s="115"/>
      <c r="B664" s="116"/>
      <c r="D664" s="120"/>
      <c r="F664" s="118"/>
      <c r="G664" s="118"/>
    </row>
    <row r="665" spans="1:7" x14ac:dyDescent="0.25">
      <c r="A665" s="115"/>
      <c r="B665" s="116"/>
      <c r="D665" s="120"/>
      <c r="F665" s="118"/>
      <c r="G665" s="118"/>
    </row>
    <row r="666" spans="1:7" x14ac:dyDescent="0.25">
      <c r="A666" s="115"/>
      <c r="B666" s="116"/>
      <c r="D666" s="120"/>
      <c r="F666" s="118"/>
      <c r="G666" s="118"/>
    </row>
    <row r="667" spans="1:7" x14ac:dyDescent="0.25">
      <c r="A667" s="115"/>
      <c r="B667" s="116"/>
      <c r="D667" s="120"/>
      <c r="F667" s="118"/>
      <c r="G667" s="118"/>
    </row>
    <row r="668" spans="1:7" x14ac:dyDescent="0.25">
      <c r="A668" s="115"/>
      <c r="B668" s="116"/>
      <c r="D668" s="120"/>
      <c r="F668" s="118"/>
      <c r="G668" s="118"/>
    </row>
    <row r="669" spans="1:7" x14ac:dyDescent="0.25">
      <c r="A669" s="115"/>
      <c r="B669" s="116"/>
      <c r="D669" s="120"/>
      <c r="F669" s="118"/>
      <c r="G669" s="118"/>
    </row>
    <row r="670" spans="1:7" x14ac:dyDescent="0.25">
      <c r="A670" s="115"/>
      <c r="B670" s="116"/>
      <c r="D670" s="120"/>
      <c r="F670" s="118"/>
      <c r="G670" s="118"/>
    </row>
    <row r="671" spans="1:7" x14ac:dyDescent="0.25">
      <c r="A671" s="115"/>
      <c r="B671" s="116"/>
      <c r="D671" s="120"/>
      <c r="F671" s="118"/>
      <c r="G671" s="118"/>
    </row>
    <row r="672" spans="1:7" x14ac:dyDescent="0.25">
      <c r="A672" s="115"/>
      <c r="B672" s="116"/>
      <c r="D672" s="131"/>
      <c r="F672" s="118"/>
      <c r="G672" s="118"/>
    </row>
    <row r="673" spans="1:8" x14ac:dyDescent="0.25">
      <c r="A673" s="115"/>
      <c r="B673" s="116"/>
      <c r="D673" s="131"/>
      <c r="F673" s="118"/>
      <c r="G673" s="118"/>
    </row>
    <row r="674" spans="1:8" x14ac:dyDescent="0.25">
      <c r="A674" s="115"/>
      <c r="B674" s="116"/>
      <c r="D674" s="131"/>
      <c r="F674" s="118"/>
      <c r="G674" s="118"/>
    </row>
    <row r="675" spans="1:8" x14ac:dyDescent="0.25">
      <c r="A675" s="115"/>
      <c r="B675" s="116"/>
      <c r="D675" s="131"/>
      <c r="F675" s="118"/>
      <c r="G675" s="118"/>
    </row>
    <row r="676" spans="1:8" x14ac:dyDescent="0.25">
      <c r="A676" s="115"/>
      <c r="B676" s="121"/>
      <c r="D676" s="132"/>
      <c r="E676" s="118"/>
      <c r="F676" s="118"/>
      <c r="G676" s="118"/>
      <c r="H676" s="118"/>
    </row>
    <row r="677" spans="1:8" x14ac:dyDescent="0.25">
      <c r="A677" s="115"/>
      <c r="B677" s="116"/>
      <c r="D677" s="131"/>
      <c r="F677" s="118"/>
      <c r="G677" s="118"/>
    </row>
    <row r="678" spans="1:8" x14ac:dyDescent="0.25">
      <c r="A678" s="115"/>
      <c r="B678" s="116"/>
      <c r="D678" s="131"/>
      <c r="F678" s="118"/>
      <c r="G678" s="118"/>
    </row>
    <row r="679" spans="1:8" x14ac:dyDescent="0.25">
      <c r="A679" s="115"/>
      <c r="B679" s="116"/>
      <c r="D679" s="131"/>
      <c r="F679" s="118"/>
      <c r="G679" s="118"/>
    </row>
    <row r="680" spans="1:8" x14ac:dyDescent="0.25">
      <c r="A680" s="115"/>
      <c r="B680" s="116"/>
      <c r="D680" s="131"/>
      <c r="F680" s="118"/>
      <c r="G680" s="118"/>
    </row>
    <row r="681" spans="1:8" x14ac:dyDescent="0.25">
      <c r="A681" s="115"/>
      <c r="B681" s="116"/>
      <c r="D681" s="131"/>
      <c r="F681" s="118"/>
      <c r="G681" s="118"/>
    </row>
    <row r="682" spans="1:8" x14ac:dyDescent="0.25">
      <c r="A682" s="115"/>
      <c r="B682" s="116"/>
      <c r="D682" s="131"/>
      <c r="F682" s="118"/>
      <c r="G682" s="118"/>
    </row>
    <row r="683" spans="1:8" x14ac:dyDescent="0.25">
      <c r="A683" s="115"/>
      <c r="B683" s="121"/>
      <c r="D683" s="120"/>
      <c r="F683" s="118"/>
      <c r="G683" s="118"/>
    </row>
    <row r="684" spans="1:8" x14ac:dyDescent="0.25">
      <c r="A684" s="115"/>
      <c r="B684" s="121"/>
      <c r="D684" s="120"/>
      <c r="F684" s="118"/>
      <c r="G684" s="118"/>
    </row>
    <row r="685" spans="1:8" x14ac:dyDescent="0.25">
      <c r="A685" s="115"/>
      <c r="B685" s="116"/>
      <c r="D685" s="131"/>
      <c r="F685" s="118"/>
      <c r="G685" s="118"/>
    </row>
    <row r="686" spans="1:8" x14ac:dyDescent="0.25">
      <c r="A686" s="115"/>
      <c r="B686" s="116"/>
      <c r="D686" s="125"/>
      <c r="F686" s="118"/>
      <c r="G686" s="118"/>
    </row>
    <row r="687" spans="1:8" x14ac:dyDescent="0.25">
      <c r="A687" s="115"/>
      <c r="B687" s="116"/>
      <c r="D687" s="125"/>
      <c r="F687" s="118"/>
      <c r="G687" s="118"/>
    </row>
    <row r="688" spans="1:8" x14ac:dyDescent="0.25">
      <c r="A688" s="115"/>
      <c r="B688" s="116"/>
      <c r="D688" s="125"/>
      <c r="F688" s="118"/>
      <c r="G688" s="118"/>
    </row>
    <row r="689" spans="1:7" x14ac:dyDescent="0.25">
      <c r="A689" s="115"/>
      <c r="B689" s="116"/>
      <c r="D689" s="125"/>
      <c r="F689" s="118"/>
      <c r="G689" s="118"/>
    </row>
    <row r="690" spans="1:7" x14ac:dyDescent="0.25">
      <c r="A690" s="115"/>
      <c r="B690" s="116"/>
      <c r="D690" s="125"/>
      <c r="F690" s="118"/>
      <c r="G690" s="118"/>
    </row>
    <row r="691" spans="1:7" x14ac:dyDescent="0.25">
      <c r="A691" s="115"/>
      <c r="B691" s="116"/>
      <c r="D691" s="125"/>
      <c r="F691" s="118"/>
      <c r="G691" s="118"/>
    </row>
    <row r="692" spans="1:7" x14ac:dyDescent="0.25">
      <c r="A692" s="115"/>
      <c r="B692" s="116"/>
      <c r="D692" s="125"/>
      <c r="F692" s="118"/>
      <c r="G692" s="118"/>
    </row>
    <row r="693" spans="1:7" x14ac:dyDescent="0.25">
      <c r="A693" s="115"/>
      <c r="B693" s="116"/>
      <c r="D693" s="125"/>
      <c r="F693" s="118"/>
      <c r="G693" s="118"/>
    </row>
    <row r="694" spans="1:7" x14ac:dyDescent="0.25">
      <c r="A694" s="115"/>
      <c r="B694" s="116"/>
      <c r="D694" s="125"/>
      <c r="F694" s="118"/>
      <c r="G694" s="118"/>
    </row>
    <row r="695" spans="1:7" x14ac:dyDescent="0.25">
      <c r="A695" s="115"/>
      <c r="B695" s="116"/>
      <c r="D695" s="125"/>
      <c r="F695" s="118"/>
      <c r="G695" s="118"/>
    </row>
    <row r="696" spans="1:7" x14ac:dyDescent="0.25">
      <c r="A696" s="115"/>
      <c r="B696" s="116"/>
      <c r="D696" s="125"/>
      <c r="F696" s="118"/>
      <c r="G696" s="118"/>
    </row>
    <row r="697" spans="1:7" x14ac:dyDescent="0.25">
      <c r="A697" s="115"/>
      <c r="B697" s="116"/>
      <c r="D697" s="125"/>
      <c r="F697" s="118"/>
      <c r="G697" s="118"/>
    </row>
    <row r="698" spans="1:7" x14ac:dyDescent="0.25">
      <c r="A698" s="115"/>
      <c r="B698" s="116"/>
      <c r="D698" s="125"/>
      <c r="E698" s="133"/>
      <c r="F698" s="118"/>
      <c r="G698" s="118"/>
    </row>
    <row r="699" spans="1:7" x14ac:dyDescent="0.25">
      <c r="A699" s="115"/>
      <c r="B699" s="116"/>
      <c r="D699" s="125"/>
      <c r="E699" s="133"/>
      <c r="F699" s="118"/>
      <c r="G699" s="118"/>
    </row>
    <row r="700" spans="1:7" x14ac:dyDescent="0.25">
      <c r="A700" s="115"/>
      <c r="B700" s="116"/>
      <c r="D700" s="125"/>
      <c r="F700" s="118"/>
      <c r="G700" s="118"/>
    </row>
    <row r="701" spans="1:7" x14ac:dyDescent="0.25">
      <c r="A701" s="115"/>
      <c r="B701" s="116"/>
      <c r="D701" s="125"/>
      <c r="F701" s="118"/>
      <c r="G701" s="118"/>
    </row>
    <row r="702" spans="1:7" x14ac:dyDescent="0.25">
      <c r="A702" s="115"/>
      <c r="B702" s="116"/>
      <c r="D702" s="125"/>
      <c r="F702" s="118"/>
      <c r="G702" s="118"/>
    </row>
    <row r="703" spans="1:7" x14ac:dyDescent="0.25">
      <c r="A703" s="115"/>
      <c r="B703" s="116"/>
      <c r="D703" s="125"/>
      <c r="F703" s="118"/>
      <c r="G703" s="118"/>
    </row>
    <row r="704" spans="1:7" x14ac:dyDescent="0.25">
      <c r="A704" s="115"/>
      <c r="B704" s="116"/>
      <c r="D704" s="125"/>
      <c r="F704" s="118"/>
      <c r="G704" s="118"/>
    </row>
    <row r="705" spans="1:8" x14ac:dyDescent="0.25">
      <c r="A705" s="115"/>
      <c r="B705" s="116"/>
      <c r="D705" s="125"/>
      <c r="F705" s="118"/>
      <c r="G705" s="118"/>
    </row>
    <row r="706" spans="1:8" x14ac:dyDescent="0.25">
      <c r="A706" s="115"/>
      <c r="B706" s="116"/>
      <c r="D706" s="125"/>
      <c r="F706" s="118"/>
      <c r="G706" s="118"/>
    </row>
    <row r="707" spans="1:8" x14ac:dyDescent="0.25">
      <c r="A707" s="115"/>
      <c r="B707" s="123"/>
      <c r="D707" s="126"/>
      <c r="E707" s="118"/>
      <c r="F707" s="118"/>
      <c r="G707" s="118"/>
      <c r="H707" s="118"/>
    </row>
    <row r="708" spans="1:8" x14ac:dyDescent="0.25">
      <c r="A708" s="115"/>
      <c r="B708" s="123"/>
      <c r="D708" s="125"/>
      <c r="F708" s="118"/>
      <c r="G708" s="118"/>
    </row>
    <row r="709" spans="1:8" x14ac:dyDescent="0.25">
      <c r="A709" s="115"/>
      <c r="B709" s="123"/>
      <c r="D709" s="125"/>
      <c r="F709" s="118"/>
      <c r="G709" s="118"/>
    </row>
    <row r="710" spans="1:8" x14ac:dyDescent="0.25">
      <c r="A710" s="115"/>
      <c r="B710" s="116"/>
      <c r="D710" s="125"/>
      <c r="F710" s="118"/>
      <c r="G710" s="118"/>
    </row>
    <row r="711" spans="1:8" x14ac:dyDescent="0.25">
      <c r="A711" s="115"/>
      <c r="B711" s="116"/>
      <c r="D711" s="125"/>
      <c r="F711" s="118"/>
      <c r="G711" s="118"/>
    </row>
    <row r="712" spans="1:8" x14ac:dyDescent="0.25">
      <c r="A712" s="115"/>
      <c r="B712" s="116"/>
      <c r="D712" s="125"/>
      <c r="F712" s="118"/>
      <c r="G712" s="118"/>
    </row>
    <row r="713" spans="1:8" x14ac:dyDescent="0.25">
      <c r="A713" s="115"/>
      <c r="B713" s="116"/>
      <c r="D713" s="125"/>
      <c r="F713" s="118"/>
      <c r="G713" s="118"/>
    </row>
    <row r="714" spans="1:8" x14ac:dyDescent="0.25">
      <c r="A714" s="115"/>
      <c r="B714" s="116"/>
      <c r="D714" s="125"/>
      <c r="F714" s="118"/>
      <c r="G714" s="118"/>
    </row>
    <row r="715" spans="1:8" x14ac:dyDescent="0.25">
      <c r="A715" s="115"/>
      <c r="B715" s="116"/>
      <c r="D715" s="125"/>
      <c r="F715" s="118"/>
      <c r="G715" s="118"/>
    </row>
    <row r="716" spans="1:8" x14ac:dyDescent="0.25">
      <c r="A716" s="115"/>
      <c r="B716" s="116"/>
      <c r="D716" s="125"/>
      <c r="F716" s="118"/>
      <c r="G716" s="118"/>
    </row>
    <row r="717" spans="1:8" x14ac:dyDescent="0.25">
      <c r="A717" s="115"/>
      <c r="B717" s="116"/>
      <c r="D717" s="125"/>
      <c r="F717" s="118"/>
      <c r="G717" s="118"/>
    </row>
    <row r="718" spans="1:8" x14ac:dyDescent="0.25">
      <c r="A718" s="115"/>
      <c r="B718" s="116"/>
      <c r="D718" s="125"/>
      <c r="F718" s="118"/>
      <c r="G718" s="118"/>
    </row>
    <row r="719" spans="1:8" x14ac:dyDescent="0.25">
      <c r="A719" s="115"/>
      <c r="B719" s="116"/>
      <c r="D719" s="125"/>
      <c r="F719" s="118"/>
      <c r="G719" s="118"/>
    </row>
    <row r="720" spans="1:8" x14ac:dyDescent="0.25">
      <c r="A720" s="115"/>
      <c r="B720" s="121"/>
      <c r="D720" s="126"/>
      <c r="E720" s="118"/>
      <c r="F720" s="118"/>
      <c r="G720" s="118"/>
      <c r="H720" s="118"/>
    </row>
    <row r="721" spans="1:8" x14ac:dyDescent="0.25">
      <c r="A721" s="115"/>
      <c r="B721" s="121"/>
      <c r="D721" s="126"/>
      <c r="E721" s="118"/>
      <c r="F721" s="118"/>
      <c r="G721" s="118"/>
      <c r="H721" s="118"/>
    </row>
    <row r="722" spans="1:8" x14ac:dyDescent="0.25">
      <c r="A722" s="115"/>
      <c r="B722" s="121"/>
      <c r="D722" s="126"/>
      <c r="E722" s="118"/>
      <c r="F722" s="118"/>
      <c r="G722" s="118"/>
      <c r="H722" s="118"/>
    </row>
    <row r="723" spans="1:8" x14ac:dyDescent="0.25">
      <c r="A723" s="115"/>
      <c r="B723" s="116"/>
      <c r="D723" s="125"/>
      <c r="F723" s="118"/>
      <c r="G723" s="118"/>
    </row>
    <row r="724" spans="1:8" x14ac:dyDescent="0.25">
      <c r="A724" s="115"/>
      <c r="B724" s="116"/>
      <c r="D724" s="125"/>
      <c r="F724" s="118"/>
      <c r="G724" s="118"/>
    </row>
    <row r="725" spans="1:8" x14ac:dyDescent="0.25">
      <c r="A725" s="115"/>
      <c r="B725" s="116"/>
      <c r="D725" s="125"/>
      <c r="F725" s="118"/>
      <c r="G725" s="118"/>
    </row>
    <row r="726" spans="1:8" x14ac:dyDescent="0.25">
      <c r="A726" s="115"/>
      <c r="B726" s="116"/>
      <c r="D726" s="125"/>
      <c r="F726" s="118"/>
      <c r="G726" s="118"/>
    </row>
    <row r="727" spans="1:8" x14ac:dyDescent="0.25">
      <c r="A727" s="115"/>
      <c r="B727" s="116"/>
      <c r="D727" s="125"/>
      <c r="F727" s="118"/>
      <c r="G727" s="118"/>
    </row>
    <row r="728" spans="1:8" x14ac:dyDescent="0.25">
      <c r="A728" s="115"/>
      <c r="B728" s="116"/>
      <c r="D728" s="125"/>
      <c r="F728" s="118"/>
      <c r="G728" s="118"/>
    </row>
    <row r="729" spans="1:8" x14ac:dyDescent="0.25">
      <c r="A729" s="115"/>
      <c r="B729" s="116"/>
      <c r="D729" s="125"/>
      <c r="F729" s="118"/>
      <c r="G729" s="118"/>
    </row>
    <row r="730" spans="1:8" x14ac:dyDescent="0.25">
      <c r="A730" s="115"/>
      <c r="B730" s="116"/>
      <c r="D730" s="125"/>
      <c r="F730" s="118"/>
      <c r="G730" s="118"/>
    </row>
    <row r="731" spans="1:8" x14ac:dyDescent="0.25">
      <c r="A731" s="115"/>
      <c r="B731" s="116"/>
      <c r="D731" s="125"/>
      <c r="F731" s="118"/>
      <c r="G731" s="118"/>
    </row>
    <row r="732" spans="1:8" x14ac:dyDescent="0.25">
      <c r="A732" s="115"/>
      <c r="B732" s="116"/>
      <c r="D732" s="125"/>
      <c r="F732" s="118"/>
      <c r="G732" s="118"/>
    </row>
    <row r="733" spans="1:8" x14ac:dyDescent="0.25">
      <c r="A733" s="115"/>
      <c r="B733" s="116"/>
      <c r="D733" s="125"/>
      <c r="F733" s="118"/>
      <c r="G733" s="118"/>
    </row>
    <row r="734" spans="1:8" x14ac:dyDescent="0.25">
      <c r="A734" s="115"/>
      <c r="B734" s="116"/>
      <c r="D734" s="125"/>
      <c r="F734" s="118"/>
      <c r="G734" s="118"/>
    </row>
    <row r="735" spans="1:8" x14ac:dyDescent="0.25">
      <c r="A735" s="115"/>
      <c r="B735" s="116"/>
      <c r="D735" s="125"/>
      <c r="F735" s="118"/>
      <c r="G735" s="118"/>
    </row>
    <row r="736" spans="1:8" x14ac:dyDescent="0.25">
      <c r="A736" s="115"/>
      <c r="B736" s="116"/>
      <c r="D736" s="125"/>
      <c r="F736" s="118"/>
      <c r="G736" s="118"/>
    </row>
    <row r="737" spans="1:8" x14ac:dyDescent="0.25">
      <c r="A737" s="115"/>
      <c r="B737" s="124"/>
      <c r="D737" s="125"/>
      <c r="F737" s="118"/>
      <c r="G737" s="118"/>
    </row>
    <row r="738" spans="1:8" x14ac:dyDescent="0.25">
      <c r="A738" s="115"/>
      <c r="B738" s="116"/>
      <c r="D738" s="125"/>
      <c r="F738" s="118"/>
      <c r="G738" s="118"/>
    </row>
    <row r="739" spans="1:8" x14ac:dyDescent="0.25">
      <c r="A739" s="115"/>
      <c r="B739" s="116"/>
      <c r="D739" s="125"/>
      <c r="F739" s="118"/>
      <c r="G739" s="118"/>
    </row>
    <row r="740" spans="1:8" x14ac:dyDescent="0.25">
      <c r="A740" s="110"/>
      <c r="B740" s="111"/>
      <c r="D740" s="114"/>
      <c r="E740" s="112"/>
      <c r="F740" s="112"/>
      <c r="G740" s="112"/>
      <c r="H740" s="113"/>
    </row>
    <row r="741" spans="1:8" x14ac:dyDescent="0.25">
      <c r="A741" s="115"/>
      <c r="F741" s="118"/>
      <c r="G741" s="118"/>
    </row>
    <row r="742" spans="1:8" x14ac:dyDescent="0.25">
      <c r="A742" s="115"/>
      <c r="F742" s="118"/>
      <c r="G742" s="118"/>
    </row>
    <row r="743" spans="1:8" x14ac:dyDescent="0.25">
      <c r="A743" s="115"/>
      <c r="F743" s="118"/>
      <c r="G743" s="118"/>
    </row>
    <row r="744" spans="1:8" x14ac:dyDescent="0.25">
      <c r="A744" s="115"/>
      <c r="F744" s="118"/>
      <c r="G744" s="118"/>
    </row>
    <row r="745" spans="1:8" x14ac:dyDescent="0.25">
      <c r="A745" s="115"/>
      <c r="F745" s="118"/>
      <c r="G745" s="118"/>
    </row>
    <row r="746" spans="1:8" x14ac:dyDescent="0.25">
      <c r="A746" s="115"/>
      <c r="F746" s="118"/>
      <c r="G746" s="118"/>
    </row>
    <row r="747" spans="1:8" x14ac:dyDescent="0.25">
      <c r="A747" s="115"/>
      <c r="F747" s="118"/>
      <c r="G747" s="118"/>
    </row>
    <row r="748" spans="1:8" x14ac:dyDescent="0.25">
      <c r="A748" s="115"/>
      <c r="F748" s="118"/>
      <c r="G748" s="118"/>
    </row>
    <row r="749" spans="1:8" x14ac:dyDescent="0.25">
      <c r="A749" s="115"/>
      <c r="F749" s="118"/>
      <c r="G749" s="118"/>
    </row>
    <row r="750" spans="1:8" x14ac:dyDescent="0.25">
      <c r="A750" s="115"/>
      <c r="F750" s="118"/>
      <c r="G750" s="118"/>
    </row>
    <row r="751" spans="1:8" x14ac:dyDescent="0.25">
      <c r="A751" s="115"/>
      <c r="F751" s="118"/>
      <c r="G751" s="118"/>
    </row>
    <row r="752" spans="1:8" x14ac:dyDescent="0.25">
      <c r="A752" s="115"/>
      <c r="F752" s="118"/>
      <c r="G752" s="118"/>
    </row>
    <row r="753" spans="1:7" x14ac:dyDescent="0.25">
      <c r="A753" s="115"/>
      <c r="F753" s="118"/>
      <c r="G753" s="118"/>
    </row>
    <row r="754" spans="1:7" x14ac:dyDescent="0.25">
      <c r="A754" s="115"/>
      <c r="F754" s="118"/>
      <c r="G754" s="118"/>
    </row>
    <row r="755" spans="1:7" x14ac:dyDescent="0.25">
      <c r="A755" s="115"/>
      <c r="F755" s="118"/>
      <c r="G755" s="118"/>
    </row>
    <row r="756" spans="1:7" x14ac:dyDescent="0.25">
      <c r="A756" s="115"/>
      <c r="F756" s="118"/>
      <c r="G756" s="118"/>
    </row>
    <row r="757" spans="1:7" x14ac:dyDescent="0.25">
      <c r="A757" s="115"/>
      <c r="F757" s="118"/>
      <c r="G757" s="118"/>
    </row>
    <row r="758" spans="1:7" x14ac:dyDescent="0.25">
      <c r="A758" s="115"/>
      <c r="F758" s="118"/>
      <c r="G758" s="118"/>
    </row>
    <row r="759" spans="1:7" x14ac:dyDescent="0.25">
      <c r="A759" s="115"/>
      <c r="F759" s="118"/>
      <c r="G759" s="118"/>
    </row>
    <row r="760" spans="1:7" x14ac:dyDescent="0.25">
      <c r="A760" s="115"/>
      <c r="F760" s="118"/>
      <c r="G760" s="118"/>
    </row>
    <row r="761" spans="1:7" x14ac:dyDescent="0.25">
      <c r="A761" s="115"/>
      <c r="F761" s="118"/>
      <c r="G761" s="118"/>
    </row>
    <row r="762" spans="1:7" x14ac:dyDescent="0.25">
      <c r="A762" s="115"/>
      <c r="F762" s="118"/>
      <c r="G762" s="118"/>
    </row>
    <row r="763" spans="1:7" x14ac:dyDescent="0.25">
      <c r="A763" s="115"/>
      <c r="F763" s="118"/>
      <c r="G763" s="118"/>
    </row>
    <row r="764" spans="1:7" x14ac:dyDescent="0.25">
      <c r="A764" s="115"/>
      <c r="F764" s="118"/>
      <c r="G764" s="118"/>
    </row>
    <row r="765" spans="1:7" x14ac:dyDescent="0.25">
      <c r="A765" s="115"/>
      <c r="F765" s="118"/>
      <c r="G765" s="118"/>
    </row>
    <row r="766" spans="1:7" x14ac:dyDescent="0.25">
      <c r="A766" s="115"/>
      <c r="F766" s="118"/>
      <c r="G766" s="118"/>
    </row>
    <row r="767" spans="1:7" x14ac:dyDescent="0.25">
      <c r="A767" s="115"/>
      <c r="F767" s="118"/>
      <c r="G767" s="118"/>
    </row>
    <row r="768" spans="1:7" x14ac:dyDescent="0.25">
      <c r="A768" s="115"/>
      <c r="F768" s="118"/>
      <c r="G768" s="118"/>
    </row>
    <row r="769" spans="1:8" x14ac:dyDescent="0.25">
      <c r="A769" s="115"/>
      <c r="F769" s="118"/>
      <c r="G769" s="118"/>
    </row>
    <row r="770" spans="1:8" x14ac:dyDescent="0.25">
      <c r="A770" s="115"/>
      <c r="F770" s="118"/>
      <c r="G770" s="118"/>
    </row>
    <row r="771" spans="1:8" x14ac:dyDescent="0.25">
      <c r="A771" s="115"/>
      <c r="F771" s="118"/>
      <c r="G771" s="118"/>
    </row>
    <row r="772" spans="1:8" x14ac:dyDescent="0.25">
      <c r="A772" s="115"/>
      <c r="F772" s="118"/>
      <c r="G772" s="118"/>
    </row>
    <row r="773" spans="1:8" x14ac:dyDescent="0.25">
      <c r="A773" s="115"/>
      <c r="F773" s="118"/>
      <c r="G773" s="118"/>
    </row>
    <row r="774" spans="1:8" x14ac:dyDescent="0.25">
      <c r="A774" s="115"/>
      <c r="F774" s="118"/>
      <c r="G774" s="118"/>
    </row>
    <row r="775" spans="1:8" x14ac:dyDescent="0.25">
      <c r="A775" s="115"/>
      <c r="F775" s="118"/>
      <c r="G775" s="118"/>
    </row>
    <row r="776" spans="1:8" x14ac:dyDescent="0.25">
      <c r="A776" s="115"/>
      <c r="F776" s="118"/>
      <c r="G776" s="118"/>
    </row>
    <row r="777" spans="1:8" x14ac:dyDescent="0.25">
      <c r="A777" s="115"/>
      <c r="F777" s="118"/>
      <c r="G777" s="118"/>
    </row>
    <row r="778" spans="1:8" x14ac:dyDescent="0.25">
      <c r="A778" s="115"/>
      <c r="F778" s="118"/>
      <c r="G778" s="118"/>
    </row>
    <row r="779" spans="1:8" x14ac:dyDescent="0.25">
      <c r="A779" s="115"/>
      <c r="F779" s="118"/>
      <c r="G779" s="118"/>
    </row>
    <row r="780" spans="1:8" x14ac:dyDescent="0.25">
      <c r="A780" s="115"/>
      <c r="F780" s="118"/>
      <c r="G780" s="118"/>
    </row>
    <row r="781" spans="1:8" x14ac:dyDescent="0.25">
      <c r="A781" s="115"/>
      <c r="F781" s="118"/>
      <c r="G781" s="118"/>
    </row>
    <row r="782" spans="1:8" x14ac:dyDescent="0.25">
      <c r="A782" s="115"/>
      <c r="F782" s="118"/>
      <c r="G782" s="118"/>
    </row>
    <row r="783" spans="1:8" x14ac:dyDescent="0.25">
      <c r="A783" s="115"/>
      <c r="F783" s="118"/>
      <c r="G783" s="118"/>
    </row>
    <row r="784" spans="1:8" x14ac:dyDescent="0.25">
      <c r="A784" s="115"/>
      <c r="B784" s="129"/>
      <c r="D784" s="130"/>
      <c r="E784" s="118"/>
      <c r="F784" s="118"/>
      <c r="G784" s="118"/>
      <c r="H784" s="118"/>
    </row>
    <row r="785" spans="1:7" x14ac:dyDescent="0.25">
      <c r="A785" s="115"/>
      <c r="F785" s="118"/>
      <c r="G785" s="118"/>
    </row>
    <row r="786" spans="1:7" x14ac:dyDescent="0.25">
      <c r="A786" s="115"/>
      <c r="F786" s="118"/>
      <c r="G786" s="118"/>
    </row>
    <row r="787" spans="1:7" x14ac:dyDescent="0.25">
      <c r="A787" s="115"/>
      <c r="F787" s="118"/>
      <c r="G787" s="118"/>
    </row>
    <row r="788" spans="1:7" x14ac:dyDescent="0.25">
      <c r="A788" s="115"/>
      <c r="F788" s="118"/>
      <c r="G788" s="118"/>
    </row>
    <row r="789" spans="1:7" x14ac:dyDescent="0.25">
      <c r="A789" s="115"/>
      <c r="F789" s="118"/>
      <c r="G789" s="118"/>
    </row>
    <row r="790" spans="1:7" x14ac:dyDescent="0.25">
      <c r="A790" s="115"/>
      <c r="F790" s="118"/>
      <c r="G790" s="118"/>
    </row>
    <row r="791" spans="1:7" x14ac:dyDescent="0.25">
      <c r="A791" s="115"/>
      <c r="F791" s="118"/>
      <c r="G791" s="118"/>
    </row>
    <row r="792" spans="1:7" x14ac:dyDescent="0.25">
      <c r="A792" s="115"/>
      <c r="F792" s="118"/>
      <c r="G792" s="118"/>
    </row>
    <row r="793" spans="1:7" x14ac:dyDescent="0.25">
      <c r="A793" s="115"/>
      <c r="F793" s="118"/>
      <c r="G793" s="118"/>
    </row>
    <row r="794" spans="1:7" x14ac:dyDescent="0.25">
      <c r="A794" s="115"/>
      <c r="F794" s="118"/>
      <c r="G794" s="118"/>
    </row>
    <row r="795" spans="1:7" x14ac:dyDescent="0.25">
      <c r="A795" s="115"/>
      <c r="F795" s="118"/>
      <c r="G795" s="118"/>
    </row>
    <row r="796" spans="1:7" x14ac:dyDescent="0.25">
      <c r="A796" s="115"/>
      <c r="F796" s="118"/>
      <c r="G796" s="118"/>
    </row>
    <row r="797" spans="1:7" x14ac:dyDescent="0.25">
      <c r="A797" s="115"/>
      <c r="F797" s="118"/>
      <c r="G797" s="118"/>
    </row>
    <row r="798" spans="1:7" x14ac:dyDescent="0.25">
      <c r="A798" s="115"/>
      <c r="F798" s="118"/>
      <c r="G798" s="118"/>
    </row>
    <row r="799" spans="1:7" x14ac:dyDescent="0.25">
      <c r="A799" s="115"/>
      <c r="F799" s="118"/>
      <c r="G799" s="118"/>
    </row>
    <row r="800" spans="1:7" x14ac:dyDescent="0.25">
      <c r="A800" s="115"/>
      <c r="F800" s="118"/>
      <c r="G800" s="118"/>
    </row>
    <row r="801" spans="1:7" x14ac:dyDescent="0.25">
      <c r="A801" s="115"/>
      <c r="F801" s="118"/>
      <c r="G801" s="118"/>
    </row>
    <row r="802" spans="1:7" x14ac:dyDescent="0.25">
      <c r="A802" s="115"/>
      <c r="F802" s="118"/>
      <c r="G802" s="118"/>
    </row>
    <row r="803" spans="1:7" x14ac:dyDescent="0.25">
      <c r="A803" s="115"/>
      <c r="F803" s="118"/>
      <c r="G803" s="118"/>
    </row>
    <row r="804" spans="1:7" x14ac:dyDescent="0.25">
      <c r="A804" s="115"/>
      <c r="F804" s="118"/>
      <c r="G804" s="118"/>
    </row>
    <row r="805" spans="1:7" x14ac:dyDescent="0.25">
      <c r="A805" s="115"/>
      <c r="F805" s="118"/>
      <c r="G805" s="118"/>
    </row>
    <row r="806" spans="1:7" x14ac:dyDescent="0.25">
      <c r="A806" s="115"/>
      <c r="F806" s="118"/>
      <c r="G806" s="118"/>
    </row>
    <row r="807" spans="1:7" x14ac:dyDescent="0.25">
      <c r="A807" s="115"/>
      <c r="F807" s="118"/>
      <c r="G807" s="118"/>
    </row>
    <row r="808" spans="1:7" x14ac:dyDescent="0.25">
      <c r="A808" s="115"/>
      <c r="F808" s="118"/>
      <c r="G808" s="118"/>
    </row>
    <row r="809" spans="1:7" x14ac:dyDescent="0.25">
      <c r="A809" s="115"/>
      <c r="F809" s="118"/>
      <c r="G809" s="118"/>
    </row>
    <row r="810" spans="1:7" x14ac:dyDescent="0.25">
      <c r="A810" s="115"/>
      <c r="F810" s="118"/>
      <c r="G810" s="118"/>
    </row>
    <row r="811" spans="1:7" x14ac:dyDescent="0.25">
      <c r="A811" s="115"/>
      <c r="F811" s="118"/>
      <c r="G811" s="118"/>
    </row>
    <row r="812" spans="1:7" x14ac:dyDescent="0.25">
      <c r="A812" s="115"/>
      <c r="F812" s="118"/>
      <c r="G812" s="118"/>
    </row>
    <row r="813" spans="1:7" x14ac:dyDescent="0.25">
      <c r="A813" s="115"/>
      <c r="F813" s="118"/>
      <c r="G813" s="118"/>
    </row>
    <row r="814" spans="1:7" x14ac:dyDescent="0.25">
      <c r="A814" s="115"/>
      <c r="F814" s="118"/>
      <c r="G814" s="118"/>
    </row>
    <row r="815" spans="1:7" x14ac:dyDescent="0.25">
      <c r="A815" s="115"/>
      <c r="F815" s="118"/>
      <c r="G815" s="118"/>
    </row>
    <row r="816" spans="1:7" x14ac:dyDescent="0.25">
      <c r="A816" s="115"/>
      <c r="F816" s="118"/>
      <c r="G816" s="118"/>
    </row>
    <row r="817" spans="1:7" x14ac:dyDescent="0.25">
      <c r="A817" s="115"/>
      <c r="F817" s="118"/>
      <c r="G817" s="118"/>
    </row>
    <row r="818" spans="1:7" x14ac:dyDescent="0.25">
      <c r="A818" s="115"/>
      <c r="F818" s="118"/>
      <c r="G818" s="118"/>
    </row>
    <row r="819" spans="1:7" x14ac:dyDescent="0.25">
      <c r="A819" s="115"/>
      <c r="F819" s="118"/>
      <c r="G819" s="118"/>
    </row>
    <row r="820" spans="1:7" x14ac:dyDescent="0.25">
      <c r="A820" s="115"/>
      <c r="F820" s="118"/>
      <c r="G820" s="118"/>
    </row>
    <row r="821" spans="1:7" x14ac:dyDescent="0.25">
      <c r="A821" s="115"/>
      <c r="F821" s="118"/>
      <c r="G821" s="118"/>
    </row>
    <row r="822" spans="1:7" x14ac:dyDescent="0.25">
      <c r="A822" s="115"/>
      <c r="F822" s="118"/>
      <c r="G822" s="118"/>
    </row>
    <row r="823" spans="1:7" x14ac:dyDescent="0.25">
      <c r="A823" s="115"/>
      <c r="F823" s="118"/>
      <c r="G823" s="118"/>
    </row>
    <row r="824" spans="1:7" x14ac:dyDescent="0.25">
      <c r="A824" s="115"/>
      <c r="F824" s="118"/>
      <c r="G824" s="118"/>
    </row>
    <row r="825" spans="1:7" x14ac:dyDescent="0.25">
      <c r="A825" s="115"/>
      <c r="F825" s="118"/>
      <c r="G825" s="118"/>
    </row>
    <row r="826" spans="1:7" x14ac:dyDescent="0.25">
      <c r="A826" s="115"/>
      <c r="F826" s="118"/>
      <c r="G826" s="118"/>
    </row>
    <row r="827" spans="1:7" x14ac:dyDescent="0.25">
      <c r="A827" s="115"/>
      <c r="F827" s="118"/>
      <c r="G827" s="118"/>
    </row>
    <row r="828" spans="1:7" x14ac:dyDescent="0.25">
      <c r="A828" s="115"/>
      <c r="F828" s="118"/>
      <c r="G828" s="118"/>
    </row>
    <row r="829" spans="1:7" x14ac:dyDescent="0.25">
      <c r="A829" s="115"/>
      <c r="F829" s="118"/>
      <c r="G829" s="118"/>
    </row>
    <row r="830" spans="1:7" x14ac:dyDescent="0.25">
      <c r="A830" s="115"/>
      <c r="F830" s="118"/>
      <c r="G830" s="118"/>
    </row>
    <row r="831" spans="1:7" x14ac:dyDescent="0.25">
      <c r="A831" s="115"/>
      <c r="F831" s="118"/>
      <c r="G831" s="118"/>
    </row>
    <row r="832" spans="1:7" x14ac:dyDescent="0.25">
      <c r="A832" s="115"/>
      <c r="F832" s="118"/>
      <c r="G832" s="118"/>
    </row>
    <row r="833" spans="1:7" x14ac:dyDescent="0.25">
      <c r="A833" s="115"/>
      <c r="F833" s="118"/>
      <c r="G833" s="118"/>
    </row>
    <row r="834" spans="1:7" x14ac:dyDescent="0.25">
      <c r="A834" s="115"/>
      <c r="F834" s="118"/>
      <c r="G834" s="118"/>
    </row>
    <row r="835" spans="1:7" x14ac:dyDescent="0.25">
      <c r="A835" s="115"/>
      <c r="F835" s="118"/>
      <c r="G835" s="118"/>
    </row>
    <row r="836" spans="1:7" x14ac:dyDescent="0.25">
      <c r="A836" s="115"/>
      <c r="F836" s="118"/>
      <c r="G836" s="118"/>
    </row>
    <row r="837" spans="1:7" x14ac:dyDescent="0.25">
      <c r="A837" s="115"/>
      <c r="F837" s="118"/>
      <c r="G837" s="118"/>
    </row>
    <row r="838" spans="1:7" x14ac:dyDescent="0.25">
      <c r="A838" s="115"/>
      <c r="F838" s="118"/>
      <c r="G838" s="118"/>
    </row>
    <row r="839" spans="1:7" x14ac:dyDescent="0.25">
      <c r="A839" s="115"/>
      <c r="F839" s="118"/>
      <c r="G839" s="118"/>
    </row>
    <row r="840" spans="1:7" x14ac:dyDescent="0.25">
      <c r="A840" s="115"/>
      <c r="F840" s="118"/>
      <c r="G840" s="118"/>
    </row>
    <row r="841" spans="1:7" x14ac:dyDescent="0.25">
      <c r="A841" s="115"/>
      <c r="F841" s="118"/>
      <c r="G841" s="118"/>
    </row>
    <row r="842" spans="1:7" x14ac:dyDescent="0.25">
      <c r="A842" s="115"/>
      <c r="F842" s="118"/>
      <c r="G842" s="118"/>
    </row>
    <row r="843" spans="1:7" x14ac:dyDescent="0.25">
      <c r="A843" s="115"/>
      <c r="F843" s="118"/>
      <c r="G843" s="118"/>
    </row>
    <row r="844" spans="1:7" x14ac:dyDescent="0.25">
      <c r="A844" s="115"/>
      <c r="F844" s="118"/>
      <c r="G844" s="118"/>
    </row>
    <row r="845" spans="1:7" x14ac:dyDescent="0.25">
      <c r="A845" s="115"/>
      <c r="F845" s="118"/>
      <c r="G845" s="118"/>
    </row>
    <row r="846" spans="1:7" x14ac:dyDescent="0.25">
      <c r="A846" s="115"/>
      <c r="F846" s="118"/>
      <c r="G846" s="118"/>
    </row>
    <row r="847" spans="1:7" x14ac:dyDescent="0.25">
      <c r="A847" s="115"/>
      <c r="F847" s="118"/>
      <c r="G847" s="118"/>
    </row>
    <row r="848" spans="1:7" x14ac:dyDescent="0.25">
      <c r="A848" s="115"/>
      <c r="F848" s="118"/>
      <c r="G848" s="118"/>
    </row>
    <row r="849" spans="1:8" x14ac:dyDescent="0.25">
      <c r="A849" s="115"/>
      <c r="F849" s="118"/>
      <c r="G849" s="118"/>
    </row>
    <row r="850" spans="1:8" x14ac:dyDescent="0.25">
      <c r="A850" s="115"/>
      <c r="B850" s="129"/>
      <c r="D850" s="130"/>
      <c r="E850" s="118"/>
      <c r="F850" s="118"/>
      <c r="G850" s="118"/>
      <c r="H850" s="118"/>
    </row>
    <row r="851" spans="1:8" x14ac:dyDescent="0.25">
      <c r="A851" s="115"/>
      <c r="F851" s="118"/>
      <c r="G851" s="118"/>
    </row>
    <row r="852" spans="1:8" x14ac:dyDescent="0.25">
      <c r="A852" s="115"/>
      <c r="F852" s="118"/>
      <c r="G852" s="118"/>
    </row>
    <row r="853" spans="1:8" x14ac:dyDescent="0.25">
      <c r="A853" s="115"/>
      <c r="B853" s="129"/>
      <c r="F853" s="118"/>
      <c r="G853" s="118"/>
    </row>
    <row r="854" spans="1:8" x14ac:dyDescent="0.25">
      <c r="A854" s="115"/>
      <c r="F854" s="118"/>
      <c r="G854" s="118"/>
    </row>
    <row r="855" spans="1:8" x14ac:dyDescent="0.25">
      <c r="A855" s="115"/>
      <c r="F855" s="118"/>
      <c r="G855" s="118"/>
    </row>
    <row r="856" spans="1:8" x14ac:dyDescent="0.25">
      <c r="A856" s="115"/>
      <c r="F856" s="118"/>
      <c r="G856" s="118"/>
    </row>
    <row r="857" spans="1:8" x14ac:dyDescent="0.25">
      <c r="A857" s="115"/>
      <c r="F857" s="118"/>
      <c r="G857" s="118"/>
    </row>
    <row r="858" spans="1:8" x14ac:dyDescent="0.25">
      <c r="A858" s="115"/>
      <c r="F858" s="118"/>
      <c r="G858" s="118"/>
    </row>
    <row r="859" spans="1:8" x14ac:dyDescent="0.25">
      <c r="A859" s="115"/>
      <c r="F859" s="118"/>
      <c r="G859" s="118"/>
    </row>
    <row r="860" spans="1:8" x14ac:dyDescent="0.25">
      <c r="A860" s="115"/>
      <c r="F860" s="118"/>
      <c r="G860" s="118"/>
    </row>
    <row r="861" spans="1:8" x14ac:dyDescent="0.25">
      <c r="A861" s="115"/>
      <c r="F861" s="118"/>
      <c r="G861" s="118"/>
    </row>
    <row r="862" spans="1:8" x14ac:dyDescent="0.25">
      <c r="A862" s="115"/>
      <c r="F862" s="118"/>
      <c r="G862" s="118"/>
    </row>
    <row r="863" spans="1:8" x14ac:dyDescent="0.25">
      <c r="A863" s="115"/>
      <c r="F863" s="118"/>
      <c r="G863" s="118"/>
    </row>
    <row r="864" spans="1:8" x14ac:dyDescent="0.25">
      <c r="A864" s="115"/>
      <c r="F864" s="118"/>
      <c r="G864" s="118"/>
    </row>
    <row r="865" spans="1:8" x14ac:dyDescent="0.25">
      <c r="A865" s="115"/>
      <c r="F865" s="118"/>
      <c r="G865" s="118"/>
    </row>
    <row r="866" spans="1:8" x14ac:dyDescent="0.25">
      <c r="A866" s="115"/>
      <c r="F866" s="118"/>
      <c r="G866" s="118"/>
    </row>
    <row r="867" spans="1:8" x14ac:dyDescent="0.25">
      <c r="A867" s="115"/>
      <c r="F867" s="118"/>
      <c r="G867" s="118"/>
    </row>
    <row r="868" spans="1:8" x14ac:dyDescent="0.25">
      <c r="A868" s="115"/>
      <c r="F868" s="118"/>
      <c r="G868" s="118"/>
    </row>
    <row r="869" spans="1:8" x14ac:dyDescent="0.25">
      <c r="A869" s="115"/>
      <c r="B869" s="129"/>
      <c r="D869" s="130"/>
      <c r="E869" s="118"/>
      <c r="F869" s="118"/>
      <c r="G869" s="118"/>
      <c r="H869" s="118"/>
    </row>
    <row r="870" spans="1:8" x14ac:dyDescent="0.25">
      <c r="A870" s="110"/>
      <c r="B870" s="111"/>
      <c r="D870" s="114"/>
      <c r="E870" s="112"/>
      <c r="F870" s="112"/>
      <c r="G870" s="112"/>
      <c r="H870" s="113"/>
    </row>
    <row r="871" spans="1:8" x14ac:dyDescent="0.25">
      <c r="A871" s="115"/>
      <c r="B871" s="116"/>
      <c r="D871" s="120"/>
      <c r="F871" s="118"/>
      <c r="G871" s="118"/>
      <c r="H871" s="119"/>
    </row>
    <row r="872" spans="1:8" x14ac:dyDescent="0.25">
      <c r="A872" s="115"/>
      <c r="B872" s="116"/>
      <c r="D872" s="120"/>
      <c r="F872" s="118"/>
      <c r="G872" s="118"/>
      <c r="H872" s="119"/>
    </row>
    <row r="873" spans="1:8" x14ac:dyDescent="0.25">
      <c r="A873" s="115"/>
      <c r="B873" s="116"/>
      <c r="D873" s="120"/>
      <c r="F873" s="118"/>
      <c r="G873" s="118"/>
      <c r="H873" s="119"/>
    </row>
    <row r="874" spans="1:8" x14ac:dyDescent="0.25">
      <c r="A874" s="115"/>
      <c r="B874" s="116"/>
      <c r="D874" s="120"/>
      <c r="F874" s="118"/>
      <c r="G874" s="118"/>
      <c r="H874" s="119"/>
    </row>
    <row r="875" spans="1:8" x14ac:dyDescent="0.25">
      <c r="A875" s="115"/>
      <c r="B875" s="116"/>
      <c r="D875" s="120"/>
      <c r="F875" s="118"/>
      <c r="G875" s="118"/>
      <c r="H875" s="119"/>
    </row>
    <row r="876" spans="1:8" x14ac:dyDescent="0.25">
      <c r="A876" s="115"/>
      <c r="B876" s="116"/>
      <c r="D876" s="120"/>
      <c r="F876" s="118"/>
      <c r="G876" s="118"/>
      <c r="H876" s="119"/>
    </row>
    <row r="877" spans="1:8" x14ac:dyDescent="0.25">
      <c r="A877" s="115"/>
      <c r="B877" s="116"/>
      <c r="D877" s="120"/>
      <c r="F877" s="118"/>
      <c r="G877" s="118"/>
      <c r="H877" s="119"/>
    </row>
    <row r="878" spans="1:8" x14ac:dyDescent="0.25">
      <c r="A878" s="115"/>
      <c r="B878" s="116"/>
      <c r="D878" s="120"/>
      <c r="F878" s="118"/>
      <c r="G878" s="118"/>
      <c r="H878" s="119"/>
    </row>
    <row r="879" spans="1:8" x14ac:dyDescent="0.25">
      <c r="A879" s="115"/>
      <c r="B879" s="116"/>
      <c r="D879" s="120"/>
      <c r="F879" s="118"/>
      <c r="G879" s="118"/>
      <c r="H879" s="119"/>
    </row>
    <row r="880" spans="1:8" x14ac:dyDescent="0.25">
      <c r="A880" s="115"/>
      <c r="B880" s="116"/>
      <c r="D880" s="120"/>
      <c r="F880" s="118"/>
      <c r="G880" s="118"/>
      <c r="H880" s="119"/>
    </row>
    <row r="881" spans="1:8" x14ac:dyDescent="0.25">
      <c r="A881" s="115"/>
      <c r="B881" s="116"/>
      <c r="D881" s="120"/>
      <c r="F881" s="118"/>
      <c r="G881" s="118"/>
      <c r="H881" s="119"/>
    </row>
    <row r="882" spans="1:8" x14ac:dyDescent="0.25">
      <c r="A882" s="115"/>
      <c r="B882" s="116"/>
      <c r="D882" s="120"/>
      <c r="F882" s="118"/>
      <c r="G882" s="118"/>
      <c r="H882" s="119"/>
    </row>
    <row r="883" spans="1:8" x14ac:dyDescent="0.25">
      <c r="A883" s="115"/>
      <c r="B883" s="116"/>
      <c r="D883" s="120"/>
      <c r="F883" s="118"/>
      <c r="G883" s="118"/>
      <c r="H883" s="119"/>
    </row>
    <row r="884" spans="1:8" x14ac:dyDescent="0.25">
      <c r="A884" s="115"/>
      <c r="B884" s="116"/>
      <c r="D884" s="120"/>
      <c r="F884" s="118"/>
      <c r="G884" s="118"/>
      <c r="H884" s="119"/>
    </row>
    <row r="885" spans="1:8" x14ac:dyDescent="0.25">
      <c r="A885" s="115"/>
      <c r="B885" s="116"/>
      <c r="D885" s="120"/>
      <c r="F885" s="118"/>
      <c r="G885" s="118"/>
      <c r="H885" s="119"/>
    </row>
    <row r="886" spans="1:8" x14ac:dyDescent="0.25">
      <c r="A886" s="115"/>
      <c r="B886" s="116"/>
      <c r="D886" s="120"/>
      <c r="F886" s="118"/>
      <c r="G886" s="118"/>
      <c r="H886" s="119"/>
    </row>
    <row r="887" spans="1:8" x14ac:dyDescent="0.25">
      <c r="A887" s="115"/>
      <c r="B887" s="116"/>
      <c r="D887" s="120"/>
      <c r="F887" s="118"/>
      <c r="G887" s="118"/>
      <c r="H887" s="119"/>
    </row>
    <row r="888" spans="1:8" x14ac:dyDescent="0.25">
      <c r="A888" s="115"/>
      <c r="B888" s="116"/>
      <c r="D888" s="120"/>
      <c r="F888" s="118"/>
      <c r="G888" s="118"/>
      <c r="H888" s="119"/>
    </row>
    <row r="889" spans="1:8" x14ac:dyDescent="0.25">
      <c r="A889" s="115"/>
      <c r="B889" s="116"/>
      <c r="D889" s="120"/>
      <c r="F889" s="118"/>
      <c r="G889" s="118"/>
      <c r="H889" s="119"/>
    </row>
    <row r="890" spans="1:8" x14ac:dyDescent="0.25">
      <c r="A890" s="115"/>
      <c r="B890" s="116"/>
      <c r="D890" s="120"/>
      <c r="F890" s="118"/>
      <c r="G890" s="118"/>
      <c r="H890" s="119"/>
    </row>
    <row r="891" spans="1:8" x14ac:dyDescent="0.25">
      <c r="A891" s="115"/>
      <c r="B891" s="116"/>
      <c r="D891" s="120"/>
      <c r="F891" s="118"/>
      <c r="G891" s="118"/>
      <c r="H891" s="119"/>
    </row>
    <row r="892" spans="1:8" x14ac:dyDescent="0.25">
      <c r="A892" s="115"/>
      <c r="B892" s="116"/>
      <c r="D892" s="120"/>
      <c r="F892" s="118"/>
      <c r="G892" s="118"/>
      <c r="H892" s="119"/>
    </row>
    <row r="893" spans="1:8" x14ac:dyDescent="0.25">
      <c r="A893" s="115"/>
      <c r="B893" s="116"/>
      <c r="D893" s="120"/>
      <c r="F893" s="118"/>
      <c r="G893" s="118"/>
      <c r="H893" s="119"/>
    </row>
    <row r="894" spans="1:8" x14ac:dyDescent="0.25">
      <c r="A894" s="115"/>
      <c r="B894" s="116"/>
      <c r="D894" s="120"/>
      <c r="F894" s="118"/>
      <c r="G894" s="118"/>
      <c r="H894" s="119"/>
    </row>
    <row r="895" spans="1:8" x14ac:dyDescent="0.25">
      <c r="A895" s="115"/>
      <c r="B895" s="116"/>
      <c r="D895" s="120"/>
      <c r="F895" s="118"/>
      <c r="G895" s="118"/>
      <c r="H895" s="119"/>
    </row>
    <row r="896" spans="1:8" x14ac:dyDescent="0.25">
      <c r="A896" s="115"/>
      <c r="B896" s="116"/>
      <c r="D896" s="120"/>
      <c r="F896" s="118"/>
      <c r="G896" s="118"/>
      <c r="H896" s="119"/>
    </row>
    <row r="897" spans="1:8" x14ac:dyDescent="0.25">
      <c r="A897" s="115"/>
      <c r="B897" s="116"/>
      <c r="D897" s="120"/>
      <c r="F897" s="118"/>
      <c r="G897" s="118"/>
      <c r="H897" s="119"/>
    </row>
    <row r="898" spans="1:8" x14ac:dyDescent="0.25">
      <c r="A898" s="115"/>
      <c r="B898" s="116"/>
      <c r="D898" s="120"/>
      <c r="F898" s="118"/>
      <c r="G898" s="118"/>
      <c r="H898" s="119"/>
    </row>
    <row r="899" spans="1:8" x14ac:dyDescent="0.25">
      <c r="A899" s="115"/>
      <c r="B899" s="116"/>
      <c r="D899" s="120"/>
      <c r="F899" s="118"/>
      <c r="G899" s="118"/>
      <c r="H899" s="119"/>
    </row>
    <row r="900" spans="1:8" x14ac:dyDescent="0.25">
      <c r="A900" s="115"/>
      <c r="B900" s="116"/>
      <c r="D900" s="120"/>
      <c r="F900" s="118"/>
      <c r="G900" s="118"/>
      <c r="H900" s="119"/>
    </row>
    <row r="901" spans="1:8" x14ac:dyDescent="0.25">
      <c r="A901" s="115"/>
      <c r="B901" s="116"/>
      <c r="D901" s="120"/>
      <c r="F901" s="118"/>
      <c r="G901" s="118"/>
      <c r="H901" s="119"/>
    </row>
    <row r="902" spans="1:8" x14ac:dyDescent="0.25">
      <c r="A902" s="115"/>
      <c r="B902" s="116"/>
      <c r="D902" s="120"/>
      <c r="F902" s="118"/>
      <c r="G902" s="118"/>
      <c r="H902" s="119"/>
    </row>
    <row r="903" spans="1:8" x14ac:dyDescent="0.25">
      <c r="A903" s="115"/>
      <c r="B903" s="116"/>
      <c r="D903" s="120"/>
      <c r="F903" s="118"/>
      <c r="G903" s="118"/>
      <c r="H903" s="119"/>
    </row>
    <row r="904" spans="1:8" x14ac:dyDescent="0.25">
      <c r="A904" s="115"/>
      <c r="B904" s="116"/>
      <c r="D904" s="120"/>
      <c r="F904" s="118"/>
      <c r="G904" s="118"/>
      <c r="H904" s="119"/>
    </row>
    <row r="905" spans="1:8" x14ac:dyDescent="0.25">
      <c r="A905" s="115"/>
      <c r="B905" s="116"/>
      <c r="D905" s="120"/>
      <c r="F905" s="118"/>
      <c r="G905" s="118"/>
      <c r="H905" s="119"/>
    </row>
    <row r="906" spans="1:8" x14ac:dyDescent="0.25">
      <c r="A906" s="115"/>
      <c r="B906" s="116"/>
      <c r="D906" s="120"/>
      <c r="F906" s="118"/>
      <c r="G906" s="118"/>
      <c r="H906" s="119"/>
    </row>
    <row r="907" spans="1:8" x14ac:dyDescent="0.25">
      <c r="A907" s="115"/>
      <c r="B907" s="116"/>
      <c r="D907" s="120"/>
      <c r="F907" s="118"/>
      <c r="G907" s="118"/>
      <c r="H907" s="119"/>
    </row>
    <row r="908" spans="1:8" x14ac:dyDescent="0.25">
      <c r="A908" s="115"/>
      <c r="B908" s="116"/>
      <c r="D908" s="120"/>
      <c r="F908" s="118"/>
      <c r="G908" s="118"/>
      <c r="H908" s="119"/>
    </row>
    <row r="909" spans="1:8" x14ac:dyDescent="0.25">
      <c r="A909" s="115"/>
      <c r="B909" s="116"/>
      <c r="D909" s="120"/>
      <c r="F909" s="118"/>
      <c r="G909" s="118"/>
      <c r="H909" s="119"/>
    </row>
    <row r="910" spans="1:8" x14ac:dyDescent="0.25">
      <c r="A910" s="115"/>
      <c r="B910" s="116"/>
      <c r="D910" s="120"/>
      <c r="F910" s="118"/>
      <c r="G910" s="118"/>
      <c r="H910" s="119"/>
    </row>
    <row r="911" spans="1:8" x14ac:dyDescent="0.25">
      <c r="A911" s="115"/>
      <c r="B911" s="116"/>
      <c r="D911" s="120"/>
      <c r="F911" s="118"/>
      <c r="G911" s="118"/>
      <c r="H911" s="119"/>
    </row>
    <row r="912" spans="1:8" x14ac:dyDescent="0.25">
      <c r="A912" s="115"/>
      <c r="B912" s="116"/>
      <c r="D912" s="120"/>
      <c r="F912" s="118"/>
      <c r="G912" s="118"/>
      <c r="H912" s="119"/>
    </row>
    <row r="913" spans="1:8" x14ac:dyDescent="0.25">
      <c r="A913" s="115"/>
      <c r="B913" s="116"/>
      <c r="D913" s="120"/>
      <c r="F913" s="118"/>
      <c r="G913" s="118"/>
      <c r="H913" s="119"/>
    </row>
    <row r="914" spans="1:8" x14ac:dyDescent="0.25">
      <c r="A914" s="115"/>
      <c r="B914" s="116"/>
      <c r="D914" s="120"/>
      <c r="F914" s="118"/>
      <c r="G914" s="118"/>
      <c r="H914" s="119"/>
    </row>
    <row r="915" spans="1:8" x14ac:dyDescent="0.25">
      <c r="A915" s="115"/>
      <c r="B915" s="116"/>
      <c r="D915" s="120"/>
      <c r="F915" s="118"/>
      <c r="G915" s="118"/>
      <c r="H915" s="119"/>
    </row>
    <row r="916" spans="1:8" x14ac:dyDescent="0.25">
      <c r="A916" s="115"/>
      <c r="B916" s="116"/>
      <c r="D916" s="120"/>
      <c r="F916" s="118"/>
      <c r="G916" s="118"/>
      <c r="H916" s="119"/>
    </row>
    <row r="917" spans="1:8" x14ac:dyDescent="0.25">
      <c r="A917" s="115"/>
      <c r="B917" s="116"/>
      <c r="D917" s="120"/>
      <c r="F917" s="118"/>
      <c r="G917" s="118"/>
      <c r="H917" s="119"/>
    </row>
    <row r="918" spans="1:8" x14ac:dyDescent="0.25">
      <c r="A918" s="115"/>
      <c r="B918" s="116"/>
      <c r="D918" s="120"/>
      <c r="F918" s="118"/>
      <c r="G918" s="118"/>
      <c r="H918" s="119"/>
    </row>
    <row r="919" spans="1:8" x14ac:dyDescent="0.25">
      <c r="A919" s="115"/>
      <c r="B919" s="116"/>
      <c r="D919" s="120"/>
      <c r="F919" s="118"/>
      <c r="G919" s="118"/>
      <c r="H919" s="119"/>
    </row>
    <row r="920" spans="1:8" x14ac:dyDescent="0.25">
      <c r="A920" s="115"/>
      <c r="B920" s="116"/>
      <c r="D920" s="120"/>
      <c r="F920" s="118"/>
      <c r="G920" s="118"/>
      <c r="H920" s="119"/>
    </row>
    <row r="921" spans="1:8" x14ac:dyDescent="0.25">
      <c r="A921" s="115"/>
      <c r="B921" s="116"/>
      <c r="D921" s="120"/>
      <c r="F921" s="118"/>
      <c r="G921" s="118"/>
      <c r="H921" s="119"/>
    </row>
    <row r="922" spans="1:8" x14ac:dyDescent="0.25">
      <c r="A922" s="115"/>
      <c r="B922" s="116"/>
      <c r="D922" s="120"/>
      <c r="F922" s="118"/>
      <c r="G922" s="118"/>
      <c r="H922" s="119"/>
    </row>
    <row r="923" spans="1:8" x14ac:dyDescent="0.25">
      <c r="A923" s="115"/>
      <c r="B923" s="116"/>
      <c r="D923" s="120"/>
      <c r="F923" s="118"/>
      <c r="G923" s="118"/>
      <c r="H923" s="119"/>
    </row>
    <row r="924" spans="1:8" x14ac:dyDescent="0.25">
      <c r="A924" s="115"/>
      <c r="B924" s="116"/>
      <c r="D924" s="120"/>
      <c r="F924" s="118"/>
      <c r="G924" s="118"/>
      <c r="H924" s="119"/>
    </row>
    <row r="925" spans="1:8" x14ac:dyDescent="0.25">
      <c r="A925" s="115"/>
      <c r="B925" s="116"/>
      <c r="D925" s="120"/>
      <c r="F925" s="118"/>
      <c r="G925" s="118"/>
      <c r="H925" s="119"/>
    </row>
    <row r="926" spans="1:8" x14ac:dyDescent="0.25">
      <c r="A926" s="115"/>
      <c r="B926" s="116"/>
      <c r="D926" s="120"/>
      <c r="F926" s="118"/>
      <c r="G926" s="118"/>
      <c r="H926" s="119"/>
    </row>
    <row r="927" spans="1:8" x14ac:dyDescent="0.25">
      <c r="A927" s="115"/>
      <c r="B927" s="116"/>
      <c r="D927" s="120"/>
      <c r="F927" s="118"/>
      <c r="G927" s="118"/>
      <c r="H927" s="119"/>
    </row>
    <row r="928" spans="1:8" x14ac:dyDescent="0.25">
      <c r="A928" s="115"/>
      <c r="B928" s="116"/>
      <c r="D928" s="120"/>
      <c r="F928" s="118"/>
      <c r="G928" s="118"/>
      <c r="H928" s="119"/>
    </row>
    <row r="929" spans="1:8" x14ac:dyDescent="0.25">
      <c r="A929" s="115"/>
      <c r="B929" s="116"/>
      <c r="D929" s="120"/>
      <c r="F929" s="118"/>
      <c r="G929" s="118"/>
      <c r="H929" s="119"/>
    </row>
    <row r="930" spans="1:8" x14ac:dyDescent="0.25">
      <c r="A930" s="115"/>
      <c r="B930" s="116"/>
      <c r="D930" s="120"/>
      <c r="F930" s="118"/>
      <c r="G930" s="118"/>
      <c r="H930" s="119"/>
    </row>
    <row r="931" spans="1:8" x14ac:dyDescent="0.25">
      <c r="A931" s="115"/>
      <c r="B931" s="116"/>
      <c r="D931" s="120"/>
      <c r="F931" s="118"/>
      <c r="G931" s="118"/>
      <c r="H931" s="119"/>
    </row>
    <row r="932" spans="1:8" x14ac:dyDescent="0.25">
      <c r="A932" s="115"/>
      <c r="B932" s="116"/>
      <c r="D932" s="120"/>
      <c r="F932" s="118"/>
      <c r="G932" s="118"/>
      <c r="H932" s="119"/>
    </row>
    <row r="933" spans="1:8" x14ac:dyDescent="0.25">
      <c r="A933" s="115"/>
      <c r="B933" s="116"/>
      <c r="D933" s="120"/>
      <c r="F933" s="118"/>
      <c r="G933" s="118"/>
      <c r="H933" s="119"/>
    </row>
    <row r="934" spans="1:8" x14ac:dyDescent="0.25">
      <c r="A934" s="115"/>
      <c r="B934" s="116"/>
      <c r="D934" s="120"/>
      <c r="F934" s="118"/>
      <c r="G934" s="118"/>
      <c r="H934" s="119"/>
    </row>
    <row r="935" spans="1:8" x14ac:dyDescent="0.25">
      <c r="A935" s="115"/>
      <c r="B935" s="116"/>
      <c r="D935" s="120"/>
      <c r="F935" s="118"/>
      <c r="G935" s="118"/>
      <c r="H935" s="119"/>
    </row>
    <row r="936" spans="1:8" x14ac:dyDescent="0.25">
      <c r="A936" s="115"/>
      <c r="B936" s="116"/>
      <c r="D936" s="120"/>
      <c r="F936" s="118"/>
      <c r="G936" s="118"/>
      <c r="H936" s="119"/>
    </row>
    <row r="937" spans="1:8" x14ac:dyDescent="0.25">
      <c r="A937" s="115"/>
      <c r="B937" s="116"/>
      <c r="D937" s="120"/>
      <c r="F937" s="118"/>
      <c r="G937" s="118"/>
      <c r="H937" s="119"/>
    </row>
    <row r="938" spans="1:8" x14ac:dyDescent="0.25">
      <c r="A938" s="115"/>
      <c r="B938" s="116"/>
      <c r="D938" s="120"/>
      <c r="F938" s="118"/>
      <c r="G938" s="118"/>
      <c r="H938" s="119"/>
    </row>
    <row r="939" spans="1:8" x14ac:dyDescent="0.25">
      <c r="A939" s="115"/>
      <c r="B939" s="116"/>
      <c r="D939" s="120"/>
      <c r="F939" s="118"/>
      <c r="G939" s="118"/>
      <c r="H939" s="119"/>
    </row>
    <row r="940" spans="1:8" x14ac:dyDescent="0.25">
      <c r="A940" s="115"/>
      <c r="B940" s="116"/>
      <c r="D940" s="120"/>
      <c r="F940" s="118"/>
      <c r="G940" s="118"/>
      <c r="H940" s="119"/>
    </row>
    <row r="941" spans="1:8" x14ac:dyDescent="0.25">
      <c r="A941" s="115"/>
      <c r="B941" s="116"/>
      <c r="D941" s="120"/>
      <c r="F941" s="118"/>
      <c r="G941" s="118"/>
      <c r="H941" s="119"/>
    </row>
    <row r="942" spans="1:8" x14ac:dyDescent="0.25">
      <c r="A942" s="115"/>
      <c r="B942" s="116"/>
      <c r="D942" s="120"/>
      <c r="F942" s="118"/>
      <c r="G942" s="118"/>
      <c r="H942" s="119"/>
    </row>
    <row r="943" spans="1:8" x14ac:dyDescent="0.25">
      <c r="A943" s="115"/>
      <c r="B943" s="116"/>
      <c r="D943" s="120"/>
      <c r="F943" s="118"/>
      <c r="G943" s="118"/>
      <c r="H943" s="119"/>
    </row>
    <row r="944" spans="1:8" x14ac:dyDescent="0.25">
      <c r="A944" s="110"/>
      <c r="B944" s="111"/>
      <c r="D944" s="114"/>
      <c r="E944" s="112"/>
      <c r="F944" s="112"/>
      <c r="G944" s="112"/>
      <c r="H944" s="113"/>
    </row>
    <row r="945" spans="1:8" x14ac:dyDescent="0.25">
      <c r="A945" s="115"/>
      <c r="D945" s="134"/>
      <c r="F945" s="118"/>
      <c r="G945" s="118"/>
      <c r="H945" s="119"/>
    </row>
    <row r="946" spans="1:8" x14ac:dyDescent="0.25">
      <c r="A946" s="115"/>
      <c r="D946" s="134"/>
      <c r="F946" s="118"/>
      <c r="G946" s="118"/>
      <c r="H946" s="119"/>
    </row>
    <row r="947" spans="1:8" x14ac:dyDescent="0.25">
      <c r="A947" s="115"/>
      <c r="D947" s="134"/>
      <c r="F947" s="118"/>
      <c r="G947" s="118"/>
      <c r="H947" s="119"/>
    </row>
    <row r="948" spans="1:8" x14ac:dyDescent="0.25">
      <c r="A948" s="115"/>
      <c r="D948" s="134"/>
      <c r="F948" s="118"/>
      <c r="G948" s="118"/>
      <c r="H948" s="119"/>
    </row>
    <row r="949" spans="1:8" x14ac:dyDescent="0.25">
      <c r="A949" s="115"/>
      <c r="D949" s="134"/>
      <c r="F949" s="118"/>
      <c r="G949" s="118"/>
      <c r="H949" s="119"/>
    </row>
    <row r="950" spans="1:8" x14ac:dyDescent="0.25">
      <c r="A950" s="115"/>
      <c r="D950" s="134"/>
      <c r="F950" s="118"/>
      <c r="G950" s="118"/>
      <c r="H950" s="119"/>
    </row>
    <row r="951" spans="1:8" x14ac:dyDescent="0.25">
      <c r="A951" s="115"/>
      <c r="D951" s="134"/>
      <c r="F951" s="118"/>
      <c r="G951" s="118"/>
      <c r="H951" s="119"/>
    </row>
    <row r="952" spans="1:8" x14ac:dyDescent="0.25">
      <c r="A952" s="115"/>
      <c r="D952" s="134"/>
      <c r="F952" s="118"/>
      <c r="G952" s="118"/>
      <c r="H952" s="119"/>
    </row>
    <row r="953" spans="1:8" x14ac:dyDescent="0.25">
      <c r="A953" s="115"/>
      <c r="D953" s="134"/>
      <c r="F953" s="118"/>
      <c r="G953" s="118"/>
      <c r="H953" s="119"/>
    </row>
    <row r="954" spans="1:8" x14ac:dyDescent="0.25">
      <c r="A954" s="115"/>
      <c r="D954" s="134"/>
      <c r="F954" s="118"/>
      <c r="G954" s="118"/>
      <c r="H954" s="119"/>
    </row>
    <row r="955" spans="1:8" x14ac:dyDescent="0.25">
      <c r="A955" s="115"/>
      <c r="D955" s="134"/>
      <c r="F955" s="118"/>
      <c r="G955" s="118"/>
      <c r="H955" s="119"/>
    </row>
    <row r="956" spans="1:8" x14ac:dyDescent="0.25">
      <c r="A956" s="115"/>
      <c r="D956" s="134"/>
      <c r="F956" s="118"/>
      <c r="G956" s="118"/>
      <c r="H956" s="119"/>
    </row>
    <row r="957" spans="1:8" x14ac:dyDescent="0.25">
      <c r="A957" s="115"/>
      <c r="D957" s="134"/>
      <c r="F957" s="118"/>
      <c r="G957" s="118"/>
      <c r="H957" s="119"/>
    </row>
    <row r="958" spans="1:8" x14ac:dyDescent="0.25">
      <c r="A958" s="115"/>
      <c r="D958" s="134"/>
      <c r="F958" s="118"/>
      <c r="G958" s="118"/>
      <c r="H958" s="119"/>
    </row>
    <row r="959" spans="1:8" x14ac:dyDescent="0.25">
      <c r="A959" s="135"/>
      <c r="D959" s="134"/>
      <c r="F959" s="118"/>
      <c r="G959" s="118"/>
      <c r="H959" s="119"/>
    </row>
    <row r="960" spans="1:8" x14ac:dyDescent="0.25">
      <c r="A960" s="115"/>
      <c r="D960" s="134"/>
      <c r="F960" s="118"/>
      <c r="G960" s="118"/>
      <c r="H960" s="119"/>
    </row>
    <row r="961" spans="1:8" x14ac:dyDescent="0.25">
      <c r="A961" s="115"/>
      <c r="D961" s="134"/>
      <c r="F961" s="118"/>
      <c r="G961" s="118"/>
      <c r="H961" s="119"/>
    </row>
    <row r="962" spans="1:8" x14ac:dyDescent="0.25">
      <c r="A962" s="115"/>
      <c r="D962" s="134"/>
      <c r="F962" s="118"/>
      <c r="G962" s="118"/>
      <c r="H962" s="119"/>
    </row>
    <row r="963" spans="1:8" x14ac:dyDescent="0.25">
      <c r="A963" s="115"/>
      <c r="D963" s="134"/>
      <c r="F963" s="118"/>
      <c r="G963" s="118"/>
      <c r="H963" s="119"/>
    </row>
    <row r="964" spans="1:8" x14ac:dyDescent="0.25">
      <c r="A964" s="115"/>
      <c r="D964" s="134"/>
      <c r="F964" s="118"/>
      <c r="G964" s="118"/>
      <c r="H964" s="119"/>
    </row>
    <row r="965" spans="1:8" x14ac:dyDescent="0.25">
      <c r="A965" s="115"/>
      <c r="D965" s="134"/>
      <c r="F965" s="118"/>
      <c r="G965" s="118"/>
      <c r="H965" s="119"/>
    </row>
    <row r="966" spans="1:8" x14ac:dyDescent="0.25">
      <c r="A966" s="115"/>
      <c r="D966" s="134"/>
      <c r="F966" s="118"/>
      <c r="G966" s="118"/>
      <c r="H966" s="119"/>
    </row>
    <row r="967" spans="1:8" x14ac:dyDescent="0.25">
      <c r="A967" s="115"/>
      <c r="D967" s="134"/>
      <c r="F967" s="118"/>
      <c r="G967" s="118"/>
      <c r="H967" s="119"/>
    </row>
    <row r="968" spans="1:8" x14ac:dyDescent="0.25">
      <c r="A968" s="115"/>
      <c r="D968" s="134"/>
      <c r="F968" s="118"/>
      <c r="G968" s="118"/>
      <c r="H968" s="119"/>
    </row>
    <row r="969" spans="1:8" x14ac:dyDescent="0.25">
      <c r="A969" s="115"/>
      <c r="D969" s="134"/>
      <c r="F969" s="118"/>
      <c r="G969" s="118"/>
      <c r="H969" s="119"/>
    </row>
    <row r="970" spans="1:8" x14ac:dyDescent="0.25">
      <c r="A970" s="115"/>
      <c r="D970" s="134"/>
      <c r="F970" s="118"/>
      <c r="G970" s="118"/>
      <c r="H970" s="119"/>
    </row>
    <row r="971" spans="1:8" x14ac:dyDescent="0.25">
      <c r="A971" s="115"/>
      <c r="D971" s="134"/>
      <c r="F971" s="118"/>
      <c r="G971" s="118"/>
      <c r="H971" s="119"/>
    </row>
    <row r="972" spans="1:8" x14ac:dyDescent="0.25">
      <c r="A972" s="115"/>
      <c r="D972" s="134"/>
      <c r="F972" s="118"/>
      <c r="G972" s="118"/>
      <c r="H972" s="119"/>
    </row>
    <row r="973" spans="1:8" x14ac:dyDescent="0.25">
      <c r="A973" s="115"/>
      <c r="D973" s="134"/>
      <c r="F973" s="118"/>
      <c r="G973" s="118"/>
      <c r="H973" s="119"/>
    </row>
    <row r="974" spans="1:8" x14ac:dyDescent="0.25">
      <c r="A974" s="115"/>
      <c r="B974" s="129"/>
      <c r="F974" s="118"/>
      <c r="G974" s="118"/>
      <c r="H974" s="119"/>
    </row>
    <row r="975" spans="1:8" x14ac:dyDescent="0.25">
      <c r="A975" s="115"/>
      <c r="D975" s="134"/>
      <c r="F975" s="118"/>
      <c r="G975" s="118"/>
      <c r="H975" s="119"/>
    </row>
    <row r="976" spans="1:8" x14ac:dyDescent="0.25">
      <c r="F976" s="118"/>
      <c r="G976" s="118"/>
      <c r="H976" s="119"/>
    </row>
    <row r="977" spans="2:8" x14ac:dyDescent="0.25">
      <c r="F977" s="118"/>
      <c r="G977" s="118"/>
      <c r="H977" s="119"/>
    </row>
    <row r="978" spans="2:8" x14ac:dyDescent="0.25">
      <c r="F978" s="118"/>
      <c r="G978" s="118"/>
      <c r="H978" s="119"/>
    </row>
    <row r="979" spans="2:8" x14ac:dyDescent="0.25">
      <c r="F979" s="118"/>
      <c r="G979" s="118"/>
      <c r="H979" s="119"/>
    </row>
    <row r="980" spans="2:8" x14ac:dyDescent="0.25">
      <c r="F980" s="118"/>
      <c r="G980" s="118"/>
      <c r="H980" s="119"/>
    </row>
    <row r="981" spans="2:8" x14ac:dyDescent="0.25">
      <c r="F981" s="118"/>
      <c r="G981" s="118"/>
      <c r="H981" s="119"/>
    </row>
    <row r="982" spans="2:8" x14ac:dyDescent="0.25">
      <c r="F982" s="118"/>
      <c r="G982" s="118"/>
      <c r="H982" s="119"/>
    </row>
    <row r="983" spans="2:8" x14ac:dyDescent="0.25">
      <c r="B983" s="129"/>
      <c r="D983" s="130"/>
      <c r="E983" s="118"/>
      <c r="F983" s="118"/>
      <c r="G983" s="118"/>
      <c r="H983" s="115"/>
    </row>
    <row r="984" spans="2:8" x14ac:dyDescent="0.25">
      <c r="F984" s="118"/>
      <c r="G984" s="118"/>
      <c r="H984" s="119"/>
    </row>
    <row r="985" spans="2:8" x14ac:dyDescent="0.25">
      <c r="F985" s="118"/>
      <c r="G985" s="118"/>
      <c r="H985" s="119"/>
    </row>
    <row r="986" spans="2:8" x14ac:dyDescent="0.25">
      <c r="F986" s="118"/>
      <c r="G986" s="118"/>
      <c r="H986" s="119"/>
    </row>
    <row r="987" spans="2:8" x14ac:dyDescent="0.25">
      <c r="F987" s="118"/>
      <c r="G987" s="118"/>
      <c r="H987" s="119"/>
    </row>
    <row r="988" spans="2:8" x14ac:dyDescent="0.25">
      <c r="F988" s="118"/>
      <c r="G988" s="118"/>
      <c r="H988" s="119"/>
    </row>
    <row r="989" spans="2:8" x14ac:dyDescent="0.25">
      <c r="F989" s="118"/>
      <c r="G989" s="118"/>
      <c r="H989" s="119"/>
    </row>
    <row r="990" spans="2:8" x14ac:dyDescent="0.25">
      <c r="F990" s="118"/>
      <c r="G990" s="118"/>
      <c r="H990" s="119"/>
    </row>
    <row r="991" spans="2:8" x14ac:dyDescent="0.25">
      <c r="F991" s="118"/>
      <c r="G991" s="118"/>
      <c r="H991" s="119"/>
    </row>
    <row r="992" spans="2:8" x14ac:dyDescent="0.25">
      <c r="F992" s="118"/>
      <c r="G992" s="118"/>
      <c r="H992" s="119"/>
    </row>
    <row r="993" spans="6:8" x14ac:dyDescent="0.25">
      <c r="F993" s="118"/>
      <c r="G993" s="118"/>
      <c r="H993" s="119"/>
    </row>
    <row r="994" spans="6:8" x14ac:dyDescent="0.25">
      <c r="F994" s="118"/>
      <c r="G994" s="118"/>
      <c r="H994" s="119"/>
    </row>
    <row r="995" spans="6:8" x14ac:dyDescent="0.25">
      <c r="F995" s="118"/>
      <c r="G995" s="118"/>
      <c r="H995" s="119"/>
    </row>
    <row r="996" spans="6:8" x14ac:dyDescent="0.25">
      <c r="F996" s="118"/>
      <c r="G996" s="118"/>
      <c r="H996" s="119"/>
    </row>
    <row r="997" spans="6:8" x14ac:dyDescent="0.25">
      <c r="F997" s="118"/>
      <c r="G997" s="118"/>
      <c r="H997" s="119"/>
    </row>
    <row r="998" spans="6:8" x14ac:dyDescent="0.25">
      <c r="F998" s="118"/>
      <c r="G998" s="118"/>
      <c r="H998" s="119"/>
    </row>
    <row r="999" spans="6:8" x14ac:dyDescent="0.25">
      <c r="F999" s="118"/>
      <c r="G999" s="118"/>
      <c r="H999" s="119"/>
    </row>
    <row r="1000" spans="6:8" x14ac:dyDescent="0.25">
      <c r="F1000" s="118"/>
      <c r="G1000" s="118"/>
      <c r="H1000" s="119"/>
    </row>
    <row r="1001" spans="6:8" x14ac:dyDescent="0.25">
      <c r="F1001" s="118"/>
      <c r="G1001" s="118"/>
      <c r="H1001" s="119"/>
    </row>
    <row r="1002" spans="6:8" x14ac:dyDescent="0.25">
      <c r="F1002" s="118"/>
      <c r="G1002" s="118"/>
      <c r="H1002" s="119"/>
    </row>
    <row r="1003" spans="6:8" x14ac:dyDescent="0.25">
      <c r="F1003" s="118"/>
      <c r="G1003" s="118"/>
      <c r="H1003" s="119"/>
    </row>
    <row r="1004" spans="6:8" x14ac:dyDescent="0.25">
      <c r="F1004" s="118"/>
      <c r="G1004" s="118"/>
      <c r="H1004" s="119"/>
    </row>
    <row r="1005" spans="6:8" x14ac:dyDescent="0.25">
      <c r="F1005" s="118"/>
      <c r="G1005" s="118"/>
      <c r="H1005" s="119"/>
    </row>
    <row r="1006" spans="6:8" x14ac:dyDescent="0.25">
      <c r="F1006" s="118"/>
      <c r="G1006" s="118"/>
      <c r="H1006" s="119"/>
    </row>
    <row r="1007" spans="6:8" x14ac:dyDescent="0.25">
      <c r="F1007" s="118"/>
      <c r="G1007" s="118"/>
      <c r="H1007" s="119"/>
    </row>
    <row r="1008" spans="6:8" x14ac:dyDescent="0.25">
      <c r="F1008" s="118"/>
      <c r="G1008" s="118"/>
      <c r="H1008" s="119"/>
    </row>
    <row r="1009" spans="6:8" x14ac:dyDescent="0.25">
      <c r="F1009" s="118"/>
      <c r="G1009" s="118"/>
      <c r="H1009" s="119"/>
    </row>
    <row r="1010" spans="6:8" x14ac:dyDescent="0.25">
      <c r="F1010" s="118"/>
      <c r="G1010" s="118"/>
      <c r="H1010" s="119"/>
    </row>
    <row r="1011" spans="6:8" x14ac:dyDescent="0.25">
      <c r="F1011" s="118"/>
      <c r="G1011" s="118"/>
      <c r="H1011" s="119"/>
    </row>
    <row r="1012" spans="6:8" x14ac:dyDescent="0.25">
      <c r="F1012" s="118"/>
      <c r="G1012" s="118"/>
      <c r="H1012" s="119"/>
    </row>
    <row r="1013" spans="6:8" x14ac:dyDescent="0.25">
      <c r="F1013" s="118"/>
      <c r="G1013" s="118"/>
      <c r="H1013" s="119"/>
    </row>
    <row r="1014" spans="6:8" x14ac:dyDescent="0.25">
      <c r="F1014" s="118"/>
      <c r="G1014" s="118"/>
      <c r="H1014" s="119"/>
    </row>
    <row r="1015" spans="6:8" x14ac:dyDescent="0.25">
      <c r="F1015" s="118"/>
      <c r="G1015" s="118"/>
      <c r="H1015" s="119"/>
    </row>
    <row r="1016" spans="6:8" x14ac:dyDescent="0.25">
      <c r="F1016" s="118"/>
      <c r="G1016" s="118"/>
      <c r="H1016" s="119"/>
    </row>
    <row r="1017" spans="6:8" x14ac:dyDescent="0.25">
      <c r="F1017" s="118"/>
      <c r="G1017" s="118"/>
      <c r="H1017" s="119"/>
    </row>
    <row r="1018" spans="6:8" x14ac:dyDescent="0.25">
      <c r="F1018" s="118"/>
      <c r="G1018" s="118"/>
      <c r="H1018" s="119"/>
    </row>
    <row r="1019" spans="6:8" x14ac:dyDescent="0.25">
      <c r="F1019" s="118"/>
      <c r="G1019" s="118"/>
      <c r="H1019" s="119"/>
    </row>
    <row r="1020" spans="6:8" x14ac:dyDescent="0.25">
      <c r="F1020" s="118"/>
      <c r="G1020" s="118"/>
      <c r="H1020" s="119"/>
    </row>
    <row r="1021" spans="6:8" x14ac:dyDescent="0.25">
      <c r="F1021" s="118"/>
      <c r="G1021" s="118"/>
      <c r="H1021" s="119"/>
    </row>
    <row r="1022" spans="6:8" x14ac:dyDescent="0.25">
      <c r="F1022" s="118"/>
      <c r="G1022" s="118"/>
      <c r="H1022" s="119"/>
    </row>
    <row r="1023" spans="6:8" x14ac:dyDescent="0.25">
      <c r="F1023" s="118"/>
      <c r="G1023" s="118"/>
      <c r="H1023" s="119"/>
    </row>
    <row r="1024" spans="6:8" x14ac:dyDescent="0.25">
      <c r="F1024" s="118"/>
      <c r="G1024" s="118"/>
      <c r="H1024" s="119"/>
    </row>
    <row r="1025" spans="6:8" x14ac:dyDescent="0.25">
      <c r="F1025" s="118"/>
      <c r="G1025" s="118"/>
      <c r="H1025" s="119"/>
    </row>
    <row r="1026" spans="6:8" x14ac:dyDescent="0.25">
      <c r="F1026" s="118"/>
      <c r="G1026" s="118"/>
      <c r="H1026" s="119"/>
    </row>
    <row r="1027" spans="6:8" x14ac:dyDescent="0.25">
      <c r="F1027" s="118"/>
      <c r="G1027" s="118"/>
      <c r="H1027" s="119"/>
    </row>
    <row r="1028" spans="6:8" x14ac:dyDescent="0.25">
      <c r="F1028" s="118"/>
      <c r="G1028" s="118"/>
      <c r="H1028" s="119"/>
    </row>
    <row r="1029" spans="6:8" x14ac:dyDescent="0.25">
      <c r="F1029" s="118"/>
      <c r="G1029" s="118"/>
      <c r="H1029" s="119"/>
    </row>
    <row r="1030" spans="6:8" x14ac:dyDescent="0.25">
      <c r="F1030" s="118"/>
      <c r="G1030" s="118"/>
      <c r="H1030" s="119"/>
    </row>
    <row r="1031" spans="6:8" x14ac:dyDescent="0.25">
      <c r="F1031" s="118"/>
      <c r="G1031" s="118"/>
      <c r="H1031" s="119"/>
    </row>
    <row r="1032" spans="6:8" x14ac:dyDescent="0.25">
      <c r="F1032" s="118"/>
      <c r="G1032" s="118"/>
      <c r="H1032" s="119"/>
    </row>
    <row r="1033" spans="6:8" x14ac:dyDescent="0.25">
      <c r="F1033" s="118"/>
      <c r="G1033" s="118"/>
      <c r="H1033" s="119"/>
    </row>
    <row r="1034" spans="6:8" x14ac:dyDescent="0.25">
      <c r="F1034" s="118"/>
      <c r="G1034" s="118"/>
      <c r="H1034" s="119"/>
    </row>
    <row r="1035" spans="6:8" x14ac:dyDescent="0.25">
      <c r="F1035" s="118"/>
      <c r="G1035" s="118"/>
      <c r="H1035" s="119"/>
    </row>
    <row r="1036" spans="6:8" x14ac:dyDescent="0.25">
      <c r="F1036" s="118"/>
      <c r="G1036" s="118"/>
      <c r="H1036" s="119"/>
    </row>
    <row r="1037" spans="6:8" x14ac:dyDescent="0.25">
      <c r="F1037" s="118"/>
      <c r="G1037" s="118"/>
      <c r="H1037" s="119"/>
    </row>
    <row r="1038" spans="6:8" x14ac:dyDescent="0.25">
      <c r="F1038" s="118"/>
      <c r="G1038" s="118"/>
      <c r="H1038" s="119"/>
    </row>
    <row r="1039" spans="6:8" x14ac:dyDescent="0.25">
      <c r="F1039" s="118"/>
      <c r="G1039" s="118"/>
      <c r="H1039" s="119"/>
    </row>
    <row r="1040" spans="6:8" x14ac:dyDescent="0.25">
      <c r="F1040" s="118"/>
      <c r="G1040" s="118"/>
      <c r="H1040" s="119"/>
    </row>
    <row r="1041" spans="1:8" x14ac:dyDescent="0.25">
      <c r="F1041" s="118"/>
      <c r="G1041" s="118"/>
      <c r="H1041" s="119"/>
    </row>
    <row r="1042" spans="1:8" x14ac:dyDescent="0.25">
      <c r="F1042" s="118"/>
      <c r="G1042" s="118"/>
      <c r="H1042" s="119"/>
    </row>
    <row r="1043" spans="1:8" x14ac:dyDescent="0.25">
      <c r="A1043" s="115"/>
      <c r="D1043" s="134"/>
      <c r="F1043" s="118"/>
      <c r="G1043" s="118"/>
      <c r="H1043" s="119"/>
    </row>
    <row r="1044" spans="1:8" x14ac:dyDescent="0.25">
      <c r="F1044" s="118"/>
      <c r="G1044" s="118"/>
      <c r="H1044" s="119"/>
    </row>
    <row r="1045" spans="1:8" x14ac:dyDescent="0.25">
      <c r="F1045" s="118"/>
      <c r="G1045" s="118"/>
      <c r="H1045" s="119"/>
    </row>
    <row r="1046" spans="1:8" x14ac:dyDescent="0.25">
      <c r="F1046" s="118"/>
      <c r="G1046" s="118"/>
      <c r="H1046" s="119"/>
    </row>
  </sheetData>
  <sheetProtection selectLockedCells="1"/>
  <autoFilter ref="A1:H1046"/>
  <pageMargins left="0.7" right="0.7" top="0.78740157499999996" bottom="0.78740157499999996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</sheetPr>
  <dimension ref="A1:J182"/>
  <sheetViews>
    <sheetView topLeftCell="C6" zoomScaleNormal="100" workbookViewId="0">
      <selection activeCell="E15" sqref="E15"/>
    </sheetView>
  </sheetViews>
  <sheetFormatPr baseColWidth="10" defaultRowHeight="15" x14ac:dyDescent="0.25"/>
  <cols>
    <col min="1" max="1" width="11.5703125" hidden="1" customWidth="1"/>
    <col min="2" max="2" width="22.28515625" hidden="1" customWidth="1"/>
    <col min="3" max="3" width="26.28515625" customWidth="1"/>
    <col min="4" max="4" width="30.7109375" customWidth="1"/>
    <col min="5" max="5" width="23.5703125" customWidth="1"/>
    <col min="6" max="6" width="14.7109375" bestFit="1" customWidth="1"/>
    <col min="7" max="8" width="13" style="2" customWidth="1"/>
    <col min="9" max="9" width="17" bestFit="1" customWidth="1"/>
    <col min="10" max="10" width="11.5703125" customWidth="1"/>
  </cols>
  <sheetData>
    <row r="1" spans="2:10" ht="15.75" thickBot="1" x14ac:dyDescent="0.3"/>
    <row r="2" spans="2:10" ht="14.45" customHeight="1" x14ac:dyDescent="0.25">
      <c r="C2" s="232" t="s">
        <v>27</v>
      </c>
      <c r="D2" s="232"/>
      <c r="E2" s="141"/>
      <c r="F2" s="80"/>
      <c r="H2" s="235" t="str">
        <f>IF(Kollektenübersicht!G10="","",'Bestandsermittlung Abrechnung'!G2)</f>
        <v/>
      </c>
      <c r="I2" s="236"/>
      <c r="J2" s="220" t="s">
        <v>47</v>
      </c>
    </row>
    <row r="3" spans="2:10" ht="15" customHeight="1" thickBot="1" x14ac:dyDescent="0.3">
      <c r="C3" s="232"/>
      <c r="D3" s="232"/>
      <c r="E3" s="141"/>
      <c r="F3" s="80"/>
      <c r="H3" s="237"/>
      <c r="I3" s="238"/>
      <c r="J3" s="220"/>
    </row>
    <row r="5" spans="2:10" x14ac:dyDescent="0.25">
      <c r="G5" s="67"/>
      <c r="H5" s="67"/>
    </row>
    <row r="6" spans="2:10" ht="60" x14ac:dyDescent="0.4">
      <c r="C6" s="192" t="s">
        <v>26</v>
      </c>
      <c r="D6" s="81"/>
      <c r="E6" s="81"/>
      <c r="F6" s="169" t="s">
        <v>326</v>
      </c>
      <c r="G6" s="170" t="s">
        <v>328</v>
      </c>
      <c r="H6" s="170" t="s">
        <v>163</v>
      </c>
      <c r="I6" s="170" t="s">
        <v>327</v>
      </c>
    </row>
    <row r="7" spans="2:10" x14ac:dyDescent="0.25">
      <c r="C7" t="s">
        <v>321</v>
      </c>
      <c r="E7" s="190" t="str">
        <f>IF('Stammdaten Girokonten'!A4="","",IF('Stammdaten Girokonten'!B$1&gt;=1,'Stammdaten Girokonten'!I4,""))</f>
        <v/>
      </c>
      <c r="F7" s="191" t="str">
        <f t="shared" ref="F7:F11" si="0">IF($E7="","",SUMIFS($I$17:$I$182,$E$17:$E$182,$E7))</f>
        <v/>
      </c>
      <c r="G7" s="191" t="str">
        <f>IF(F7="","",SUMIFS(Kollektenübersicht!I$18:I$267,Kollektenübersicht!C$18:C$267,"Zinseinnahmen",Kollektenübersicht!M$18:M$267,Bestandsübersicht!E7))</f>
        <v/>
      </c>
      <c r="H7" s="168" t="str">
        <f>IF($E7="","",-SUMIFS(Kollektenübersicht!$K$18:$K$267,Kollektenübersicht!$C$18:$C$267,Bestandsübersicht!H$6,Kollektenübersicht!$M$18:$M$267,Bestandsübersicht!$E7))</f>
        <v/>
      </c>
      <c r="I7" s="10" t="str">
        <f>IF(F7="","",F7+G7-H7)</f>
        <v/>
      </c>
    </row>
    <row r="8" spans="2:10" x14ac:dyDescent="0.25">
      <c r="E8" s="190" t="str">
        <f>IF('Stammdaten Girokonten'!A5="","",IF('Stammdaten Girokonten'!B$1&gt;=1,'Stammdaten Girokonten'!I5,""))</f>
        <v/>
      </c>
      <c r="F8" s="191" t="str">
        <f t="shared" si="0"/>
        <v/>
      </c>
      <c r="G8" s="191" t="str">
        <f>IF(F8="","",SUMIFS(Kollektenübersicht!I$18:I$267,Kollektenübersicht!C$18:C$267,"Zinseinnahmen",Kollektenübersicht!M$18:M$267,Bestandsübersicht!E8))</f>
        <v/>
      </c>
      <c r="H8" s="168" t="str">
        <f>IF($E8="","",-SUMIFS(Kollektenübersicht!$K$18:$K$267,Kollektenübersicht!$C$18:$C$267,Bestandsübersicht!H$6,Kollektenübersicht!$M$18:$M$267,Bestandsübersicht!$E8))</f>
        <v/>
      </c>
      <c r="I8" s="10" t="str">
        <f t="shared" ref="I8:I11" si="1">IF(F8="","",F8+G8-H8)</f>
        <v/>
      </c>
    </row>
    <row r="9" spans="2:10" x14ac:dyDescent="0.25">
      <c r="E9" s="190" t="str">
        <f>IF('Stammdaten Girokonten'!A6="","",IF('Stammdaten Girokonten'!B$1&gt;=3,'Stammdaten Girokonten'!I6,""))</f>
        <v/>
      </c>
      <c r="F9" s="191" t="str">
        <f t="shared" si="0"/>
        <v/>
      </c>
      <c r="G9" s="191" t="str">
        <f>IF(F9="","",SUMIFS(Kollektenübersicht!I$18:I$267,Kollektenübersicht!C$18:C$267,"Zinseinnahmen",Kollektenübersicht!M$18:M$267,Bestandsübersicht!E9))</f>
        <v/>
      </c>
      <c r="H9" s="168" t="str">
        <f>IF($E9="","",-SUMIFS(Kollektenübersicht!$K$18:$K$267,Kollektenübersicht!$C$18:$C$267,Bestandsübersicht!H$6,Kollektenübersicht!$M$18:$M$267,Bestandsübersicht!$E9))</f>
        <v/>
      </c>
      <c r="I9" s="10" t="str">
        <f t="shared" si="1"/>
        <v/>
      </c>
    </row>
    <row r="10" spans="2:10" x14ac:dyDescent="0.25">
      <c r="E10" s="190" t="str">
        <f>IF('Stammdaten Girokonten'!A7="","",IF('Stammdaten Girokonten'!B$1&gt;=4,'Stammdaten Girokonten'!I7,""))</f>
        <v/>
      </c>
      <c r="F10" s="191" t="str">
        <f t="shared" si="0"/>
        <v/>
      </c>
      <c r="G10" s="191" t="str">
        <f>IF(F10="","",SUMIFS(Kollektenübersicht!I$18:I$267,Kollektenübersicht!C$18:C$267,"Zinseinnahmen",Kollektenübersicht!M$18:M$267,Bestandsübersicht!E10))</f>
        <v/>
      </c>
      <c r="H10" s="168" t="str">
        <f>IF($E10="","",-SUMIFS(Kollektenübersicht!$K$18:$K$267,Kollektenübersicht!$C$18:$C$267,Bestandsübersicht!H$6,Kollektenübersicht!$M$18:$M$267,Bestandsübersicht!$E10))</f>
        <v/>
      </c>
      <c r="I10" s="10" t="str">
        <f t="shared" si="1"/>
        <v/>
      </c>
    </row>
    <row r="11" spans="2:10" x14ac:dyDescent="0.25">
      <c r="E11" s="190" t="str">
        <f>IF('Stammdaten Girokonten'!B8="","",IF('Stammdaten Girokonten'!B$1&gt;=5,'Stammdaten Girokonten'!I8,""))</f>
        <v/>
      </c>
      <c r="F11" s="191" t="str">
        <f t="shared" si="0"/>
        <v/>
      </c>
      <c r="G11" s="191" t="str">
        <f>IF(F11="","",SUMIFS(Kollektenübersicht!I$18:I$267,Kollektenübersicht!C$18:C$267,"Zinseinnahmen",Kollektenübersicht!M$18:M$267,Bestandsübersicht!E11))</f>
        <v/>
      </c>
      <c r="H11" s="168" t="str">
        <f>IF($E11="","",-SUMIFS(Kollektenübersicht!$K$18:$K$267,Kollektenübersicht!$C$18:$C$267,Bestandsübersicht!H$6,Kollektenübersicht!$M$18:$M$267,Bestandsübersicht!$E11))</f>
        <v/>
      </c>
      <c r="I11" s="10" t="str">
        <f t="shared" si="1"/>
        <v/>
      </c>
    </row>
    <row r="12" spans="2:10" ht="7.15" customHeight="1" x14ac:dyDescent="0.25">
      <c r="G12" s="67"/>
      <c r="H12" s="104"/>
      <c r="I12" s="10"/>
    </row>
    <row r="13" spans="2:10" x14ac:dyDescent="0.25">
      <c r="E13" s="104" t="s">
        <v>320</v>
      </c>
      <c r="F13" s="171">
        <f>SUM(F7:F11)</f>
        <v>0</v>
      </c>
      <c r="G13" s="171">
        <f>SUM(G7:G11)</f>
        <v>0</v>
      </c>
      <c r="H13" s="171">
        <f>SUM(H7:H11)</f>
        <v>0</v>
      </c>
      <c r="I13" s="189">
        <f>SUM(I7:I11)</f>
        <v>0</v>
      </c>
    </row>
    <row r="14" spans="2:10" x14ac:dyDescent="0.25">
      <c r="E14" s="104" t="s">
        <v>341</v>
      </c>
      <c r="F14" s="171"/>
      <c r="G14" s="171"/>
      <c r="H14" s="171"/>
      <c r="I14" s="189" t="e">
        <f>VLOOKUP("Kollektenbons",C17:I182,7,FALSE)</f>
        <v>#N/A</v>
      </c>
    </row>
    <row r="16" spans="2:10" x14ac:dyDescent="0.25">
      <c r="B16" s="163"/>
      <c r="C16" s="12" t="s">
        <v>7</v>
      </c>
      <c r="D16" s="12" t="s">
        <v>4</v>
      </c>
      <c r="E16" s="12" t="s">
        <v>144</v>
      </c>
      <c r="F16" s="12" t="s">
        <v>15</v>
      </c>
      <c r="G16" s="13" t="s">
        <v>14</v>
      </c>
      <c r="H16" s="13" t="s">
        <v>16</v>
      </c>
      <c r="I16" s="12" t="s">
        <v>17</v>
      </c>
    </row>
    <row r="17" spans="1:10" x14ac:dyDescent="0.25">
      <c r="A17">
        <v>1</v>
      </c>
      <c r="B17" s="67" t="str">
        <f>IFERROR(SMALL(Nebenrechnungen!H$3:H$502,Bestandsübersicht!A17),"")</f>
        <v/>
      </c>
      <c r="C17" s="14" t="str">
        <f>IFERROR(IF(B17="","",VLOOKUP(MID(B17,3,1)*1,Nebenrechnungen!Q$3:R$10,2,FALSE)),"")</f>
        <v/>
      </c>
      <c r="D17" s="15" t="str">
        <f>IFERROR(IF(C17="","",IF(C17="Pflichtkollekte",VLOOKUP(MID(B17,4,3),'Eingabe Zweckbestimmungen'!L:M,2,FALSE),IF(OR(MID(B17,3,1)*1=9,MID(B17,3,1)*1=5,MID(B17,3,1)*1=6,MID(B17,3,1)*1=7),"Keine Zweckbestimmung",IF(OR(MID(B17,3,1)*1=2,MID(B17,3,1)*1=3),VLOOKUP(MID(B17,4,3),'Eingabe Zweckbestimmungen'!B:C,2,FALSE),IF(MID(B17,3,1)*1=4,VLOOKUP(MID(B17,4,3),'Eingabe Zweckbestimmungen'!G:H,2,FALSE),""))))),"")</f>
        <v/>
      </c>
      <c r="E17" s="15" t="str">
        <f>IF(B17="","",IF(C17="Kollektenbons","N/A",VLOOKUP(LEFT(B17,2)*1,'Stammdaten Girokonten'!K:L,2,FALSE)))</f>
        <v/>
      </c>
      <c r="F17" s="19" t="str">
        <f>IF(C17="","",VLOOKUP(B17,Nebenrechnungen!H:I,2,FALSE))</f>
        <v/>
      </c>
      <c r="G17" s="21" t="str">
        <f>IF(C17="","",VLOOKUP(B17,Nebenrechnungen!H:J,3,FALSE))</f>
        <v/>
      </c>
      <c r="H17" s="21" t="str">
        <f>IF(C17="","",VLOOKUP(B17,Nebenrechnungen!H:K,4,FALSE))</f>
        <v/>
      </c>
      <c r="I17" s="19" t="str">
        <f>IF(C17="","",IF(B17="","",F17+G17+H17))</f>
        <v/>
      </c>
      <c r="J17" t="str">
        <f>IF(AND(OR(C17="Pflichtkollekte",C17="Zweckgebundene Kollekte",C17="Zweckgebundene Spende"),D17=""),"Bitte tragen Sie in der Kollektenübersicht überall eine Zweckbindung ein!",IF(B17&lt;100000,"Bitte überprüfen Sie die Register Kollektenübersicht und Anfangsbestände",""))</f>
        <v/>
      </c>
    </row>
    <row r="18" spans="1:10" x14ac:dyDescent="0.25">
      <c r="A18">
        <v>2</v>
      </c>
      <c r="B18" s="67" t="str">
        <f>IFERROR(SMALL(Nebenrechnungen!H$3:H$502,Bestandsübersicht!A18),"")</f>
        <v/>
      </c>
      <c r="C18" s="14" t="str">
        <f>IFERROR(IF(B18="","",VLOOKUP(MID(B18,3,1)*1,Nebenrechnungen!Q$3:R$10,2,FALSE)),"")</f>
        <v/>
      </c>
      <c r="D18" s="15" t="str">
        <f>IFERROR(IF(C18="","",IF(C18="Pflichtkollekte",VLOOKUP(MID(B18,4,3),'Eingabe Zweckbestimmungen'!L:M,2,FALSE),IF(OR(MID(B18,3,1)*1=9,MID(B18,3,1)*1=5,MID(B18,3,1)*1=6,MID(B18,3,1)*1=7),"Keine Zweckbestimmung",IF(OR(MID(B18,3,1)*1=2,MID(B18,3,1)*1=3),VLOOKUP(MID(B18,4,3),'Eingabe Zweckbestimmungen'!B:C,2,FALSE),IF(MID(B18,3,1)*1=4,VLOOKUP(MID(B18,4,3),'Eingabe Zweckbestimmungen'!G:H,2,FALSE),""))))),"")</f>
        <v/>
      </c>
      <c r="E18" s="15" t="str">
        <f>IF(B18="","",IF(C18="Kollektenbons","N/A",VLOOKUP(LEFT(B18,2)*1,'Stammdaten Girokonten'!K:L,2,FALSE)))</f>
        <v/>
      </c>
      <c r="F18" s="19" t="str">
        <f>IF(C18="","",VLOOKUP(B18,Nebenrechnungen!H:I,2,FALSE))</f>
        <v/>
      </c>
      <c r="G18" s="21" t="str">
        <f>IF(C18="","",VLOOKUP(B18,Nebenrechnungen!H:J,3,FALSE))</f>
        <v/>
      </c>
      <c r="H18" s="21" t="str">
        <f>IF(C18="","",VLOOKUP(B18,Nebenrechnungen!H:K,4,FALSE))</f>
        <v/>
      </c>
      <c r="I18" s="19" t="str">
        <f t="shared" ref="I18:I81" si="2">IF(C18="","",IF(B18="","",F18+G18+H18))</f>
        <v/>
      </c>
      <c r="J18" t="str">
        <f>IF(AND(OR(C18="Pflichtkollekte",C18="Zweckgebundene Kollekte",C18="Zweckgebundene Spende"),D18=""),"Bitte tragen Sie in der Kollektenübersicht überall eine Zweckbindung ein!",IF(B18&lt;100000,"Bitte überprüfen Sie die Register Kollektenübersicht und Anfangsbestände",""))</f>
        <v/>
      </c>
    </row>
    <row r="19" spans="1:10" x14ac:dyDescent="0.25">
      <c r="A19">
        <v>3</v>
      </c>
      <c r="B19" s="67" t="str">
        <f>IFERROR(SMALL(Nebenrechnungen!H$3:H$502,Bestandsübersicht!A19),"")</f>
        <v/>
      </c>
      <c r="C19" s="14" t="str">
        <f>IFERROR(IF(B19="","",VLOOKUP(MID(B19,3,1)*1,Nebenrechnungen!Q$3:R$10,2,FALSE)),"")</f>
        <v/>
      </c>
      <c r="D19" s="15" t="str">
        <f>IFERROR(IF(C19="","",IF(C19="Pflichtkollekte",VLOOKUP(MID(B19,4,3),'Eingabe Zweckbestimmungen'!L:M,2,FALSE),IF(OR(MID(B19,3,1)*1=9,MID(B19,3,1)*1=5,MID(B19,3,1)*1=6,MID(B19,3,1)*1=7),"Keine Zweckbestimmung",IF(OR(MID(B19,3,1)*1=2,MID(B19,3,1)*1=3),VLOOKUP(MID(B19,4,3),'Eingabe Zweckbestimmungen'!B:C,2,FALSE),IF(MID(B19,3,1)*1=4,VLOOKUP(MID(B19,4,3),'Eingabe Zweckbestimmungen'!G:H,2,FALSE),""))))),"")</f>
        <v/>
      </c>
      <c r="E19" s="15" t="str">
        <f>IF(B19="","",IF(C19="Kollektenbons","N/A",VLOOKUP(LEFT(B19,2)*1,'Stammdaten Girokonten'!K:L,2,FALSE)))</f>
        <v/>
      </c>
      <c r="F19" s="19" t="str">
        <f>IF(C19="","",VLOOKUP(B19,Nebenrechnungen!H:I,2,FALSE))</f>
        <v/>
      </c>
      <c r="G19" s="21" t="str">
        <f>IF(C19="","",VLOOKUP(B19,Nebenrechnungen!H:J,3,FALSE))</f>
        <v/>
      </c>
      <c r="H19" s="21" t="str">
        <f>IF(C19="","",VLOOKUP(B19,Nebenrechnungen!H:K,4,FALSE))</f>
        <v/>
      </c>
      <c r="I19" s="19" t="str">
        <f t="shared" si="2"/>
        <v/>
      </c>
      <c r="J19" t="str">
        <f t="shared" ref="J19:J82" si="3">IF(AND(OR(C19="Pflichtkollekte",C19="Zweckgebundene Kollekte",C19="Zweckgebundene Spende"),D19=""),"Bitte tragen Sie in der Kollektenübersicht überall eine Zweckbindung ein!",IF(B19&lt;100000,"Bitte überprüfen Sie die Register Kollektenübersicht und Anfangsbestände",""))</f>
        <v/>
      </c>
    </row>
    <row r="20" spans="1:10" x14ac:dyDescent="0.25">
      <c r="A20">
        <v>4</v>
      </c>
      <c r="B20" s="67" t="str">
        <f>IFERROR(SMALL(Nebenrechnungen!H$3:H$502,Bestandsübersicht!A20),"")</f>
        <v/>
      </c>
      <c r="C20" s="14" t="str">
        <f>IFERROR(IF(B20="","",VLOOKUP(MID(B20,3,1)*1,Nebenrechnungen!Q$3:R$10,2,FALSE)),"")</f>
        <v/>
      </c>
      <c r="D20" s="15" t="str">
        <f>IFERROR(IF(C20="","",IF(C20="Pflichtkollekte",VLOOKUP(MID(B20,4,3),'Eingabe Zweckbestimmungen'!L:M,2,FALSE),IF(OR(MID(B20,3,1)*1=9,MID(B20,3,1)*1=5,MID(B20,3,1)*1=6,MID(B20,3,1)*1=7),"Keine Zweckbestimmung",IF(OR(MID(B20,3,1)*1=2,MID(B20,3,1)*1=3),VLOOKUP(MID(B20,4,3),'Eingabe Zweckbestimmungen'!B:C,2,FALSE),IF(MID(B20,3,1)*1=4,VLOOKUP(MID(B20,4,3),'Eingabe Zweckbestimmungen'!G:H,2,FALSE),""))))),"")</f>
        <v/>
      </c>
      <c r="E20" s="15" t="str">
        <f>IF(B20="","",IF(C20="Kollektenbons","N/A",VLOOKUP(LEFT(B20,2)*1,'Stammdaten Girokonten'!K:L,2,FALSE)))</f>
        <v/>
      </c>
      <c r="F20" s="19" t="str">
        <f>IF(C20="","",VLOOKUP(B20,Nebenrechnungen!H:I,2,FALSE))</f>
        <v/>
      </c>
      <c r="G20" s="21" t="str">
        <f>IF(C20="","",VLOOKUP(B20,Nebenrechnungen!H:J,3,FALSE))</f>
        <v/>
      </c>
      <c r="H20" s="21" t="str">
        <f>IF(C20="","",VLOOKUP(B20,Nebenrechnungen!H:K,4,FALSE))</f>
        <v/>
      </c>
      <c r="I20" s="19" t="str">
        <f t="shared" si="2"/>
        <v/>
      </c>
      <c r="J20" t="str">
        <f t="shared" si="3"/>
        <v/>
      </c>
    </row>
    <row r="21" spans="1:10" x14ac:dyDescent="0.25">
      <c r="A21">
        <v>5</v>
      </c>
      <c r="B21" s="67" t="str">
        <f>IFERROR(SMALL(Nebenrechnungen!H$3:H$502,Bestandsübersicht!A21),"")</f>
        <v/>
      </c>
      <c r="C21" s="14" t="str">
        <f>IFERROR(IF(B21="","",VLOOKUP(MID(B21,3,1)*1,Nebenrechnungen!Q$3:R$10,2,FALSE)),"")</f>
        <v/>
      </c>
      <c r="D21" s="15" t="str">
        <f>IFERROR(IF(C21="","",IF(C21="Pflichtkollekte",VLOOKUP(MID(B21,4,3),'Eingabe Zweckbestimmungen'!L:M,2,FALSE),IF(OR(MID(B21,3,1)*1=9,MID(B21,3,1)*1=5,MID(B21,3,1)*1=6,MID(B21,3,1)*1=7),"Keine Zweckbestimmung",IF(OR(MID(B21,3,1)*1=2,MID(B21,3,1)*1=3),VLOOKUP(MID(B21,4,3),'Eingabe Zweckbestimmungen'!B:C,2,FALSE),IF(MID(B21,3,1)*1=4,VLOOKUP(MID(B21,4,3),'Eingabe Zweckbestimmungen'!G:H,2,FALSE),""))))),"")</f>
        <v/>
      </c>
      <c r="E21" s="15" t="str">
        <f>IF(B21="","",IF(C21="Kollektenbons","N/A",VLOOKUP(LEFT(B21,2)*1,'Stammdaten Girokonten'!K:L,2,FALSE)))</f>
        <v/>
      </c>
      <c r="F21" s="19" t="str">
        <f>IF(C21="","",VLOOKUP(B21,Nebenrechnungen!H:I,2,FALSE))</f>
        <v/>
      </c>
      <c r="G21" s="21" t="str">
        <f>IF(C21="","",VLOOKUP(B21,Nebenrechnungen!H:J,3,FALSE))</f>
        <v/>
      </c>
      <c r="H21" s="21" t="str">
        <f>IF(C21="","",VLOOKUP(B21,Nebenrechnungen!H:K,4,FALSE))</f>
        <v/>
      </c>
      <c r="I21" s="19" t="str">
        <f t="shared" si="2"/>
        <v/>
      </c>
      <c r="J21" t="str">
        <f t="shared" si="3"/>
        <v/>
      </c>
    </row>
    <row r="22" spans="1:10" x14ac:dyDescent="0.25">
      <c r="A22">
        <v>6</v>
      </c>
      <c r="B22" s="67" t="str">
        <f>IFERROR(SMALL(Nebenrechnungen!H$3:H$502,Bestandsübersicht!A22),"")</f>
        <v/>
      </c>
      <c r="C22" s="14" t="str">
        <f>IFERROR(IF(B22="","",VLOOKUP(MID(B22,3,1)*1,Nebenrechnungen!Q$3:R$10,2,FALSE)),"")</f>
        <v/>
      </c>
      <c r="D22" s="15" t="str">
        <f>IFERROR(IF(C22="","",IF(C22="Pflichtkollekte",VLOOKUP(MID(B22,4,3),'Eingabe Zweckbestimmungen'!L:M,2,FALSE),IF(OR(MID(B22,3,1)*1=9,MID(B22,3,1)*1=5,MID(B22,3,1)*1=6,MID(B22,3,1)*1=7),"Keine Zweckbestimmung",IF(OR(MID(B22,3,1)*1=2,MID(B22,3,1)*1=3),VLOOKUP(MID(B22,4,3),'Eingabe Zweckbestimmungen'!B:C,2,FALSE),IF(MID(B22,3,1)*1=4,VLOOKUP(MID(B22,4,3),'Eingabe Zweckbestimmungen'!G:H,2,FALSE),""))))),"")</f>
        <v/>
      </c>
      <c r="E22" s="15" t="str">
        <f>IF(B22="","",IF(C22="Kollektenbons","N/A",VLOOKUP(LEFT(B22,2)*1,'Stammdaten Girokonten'!K:L,2,FALSE)))</f>
        <v/>
      </c>
      <c r="F22" s="19" t="str">
        <f>IF(C22="","",VLOOKUP(B22,Nebenrechnungen!H:I,2,FALSE))</f>
        <v/>
      </c>
      <c r="G22" s="21" t="str">
        <f>IF(C22="","",VLOOKUP(B22,Nebenrechnungen!H:J,3,FALSE))</f>
        <v/>
      </c>
      <c r="H22" s="21" t="str">
        <f>IF(C22="","",VLOOKUP(B22,Nebenrechnungen!H:K,4,FALSE))</f>
        <v/>
      </c>
      <c r="I22" s="19" t="str">
        <f t="shared" si="2"/>
        <v/>
      </c>
      <c r="J22" t="str">
        <f t="shared" si="3"/>
        <v/>
      </c>
    </row>
    <row r="23" spans="1:10" x14ac:dyDescent="0.25">
      <c r="A23">
        <v>7</v>
      </c>
      <c r="B23" s="67" t="str">
        <f>IFERROR(SMALL(Nebenrechnungen!H$3:H$502,Bestandsübersicht!A23),"")</f>
        <v/>
      </c>
      <c r="C23" s="14" t="str">
        <f>IFERROR(IF(B23="","",VLOOKUP(MID(B23,3,1)*1,Nebenrechnungen!Q$3:R$10,2,FALSE)),"")</f>
        <v/>
      </c>
      <c r="D23" s="15" t="str">
        <f>IFERROR(IF(C23="","",IF(C23="Pflichtkollekte",VLOOKUP(MID(B23,4,3),'Eingabe Zweckbestimmungen'!L:M,2,FALSE),IF(OR(MID(B23,3,1)*1=9,MID(B23,3,1)*1=5,MID(B23,3,1)*1=6,MID(B23,3,1)*1=7),"Keine Zweckbestimmung",IF(OR(MID(B23,3,1)*1=2,MID(B23,3,1)*1=3),VLOOKUP(MID(B23,4,3),'Eingabe Zweckbestimmungen'!B:C,2,FALSE),IF(MID(B23,3,1)*1=4,VLOOKUP(MID(B23,4,3),'Eingabe Zweckbestimmungen'!G:H,2,FALSE),""))))),"")</f>
        <v/>
      </c>
      <c r="E23" s="15" t="str">
        <f>IF(B23="","",IF(C23="Kollektenbons","N/A",VLOOKUP(LEFT(B23,2)*1,'Stammdaten Girokonten'!K:L,2,FALSE)))</f>
        <v/>
      </c>
      <c r="F23" s="19" t="str">
        <f>IF(C23="","",VLOOKUP(B23,Nebenrechnungen!H:I,2,FALSE))</f>
        <v/>
      </c>
      <c r="G23" s="21" t="str">
        <f>IF(C23="","",VLOOKUP(B23,Nebenrechnungen!H:J,3,FALSE))</f>
        <v/>
      </c>
      <c r="H23" s="21" t="str">
        <f>IF(C23="","",VLOOKUP(B23,Nebenrechnungen!H:K,4,FALSE))</f>
        <v/>
      </c>
      <c r="I23" s="19" t="str">
        <f t="shared" si="2"/>
        <v/>
      </c>
      <c r="J23" t="str">
        <f t="shared" si="3"/>
        <v/>
      </c>
    </row>
    <row r="24" spans="1:10" x14ac:dyDescent="0.25">
      <c r="A24">
        <v>8</v>
      </c>
      <c r="B24" s="67" t="str">
        <f>IFERROR(SMALL(Nebenrechnungen!H$3:H$502,Bestandsübersicht!A24),"")</f>
        <v/>
      </c>
      <c r="C24" s="14" t="str">
        <f>IFERROR(IF(B24="","",VLOOKUP(MID(B24,3,1)*1,Nebenrechnungen!Q$3:R$10,2,FALSE)),"")</f>
        <v/>
      </c>
      <c r="D24" s="15" t="str">
        <f>IFERROR(IF(C24="","",IF(C24="Pflichtkollekte",VLOOKUP(MID(B24,4,3),'Eingabe Zweckbestimmungen'!L:M,2,FALSE),IF(OR(MID(B24,3,1)*1=9,MID(B24,3,1)*1=5,MID(B24,3,1)*1=6,MID(B24,3,1)*1=7),"Keine Zweckbestimmung",IF(OR(MID(B24,3,1)*1=2,MID(B24,3,1)*1=3),VLOOKUP(MID(B24,4,3),'Eingabe Zweckbestimmungen'!B:C,2,FALSE),IF(MID(B24,3,1)*1=4,VLOOKUP(MID(B24,4,3),'Eingabe Zweckbestimmungen'!G:H,2,FALSE),""))))),"")</f>
        <v/>
      </c>
      <c r="E24" s="15" t="str">
        <f>IF(B24="","",IF(C24="Kollektenbons","N/A",VLOOKUP(LEFT(B24,2)*1,'Stammdaten Girokonten'!K:L,2,FALSE)))</f>
        <v/>
      </c>
      <c r="F24" s="19" t="str">
        <f>IF(C24="","",VLOOKUP(B24,Nebenrechnungen!H:I,2,FALSE))</f>
        <v/>
      </c>
      <c r="G24" s="21" t="str">
        <f>IF(C24="","",VLOOKUP(B24,Nebenrechnungen!H:J,3,FALSE))</f>
        <v/>
      </c>
      <c r="H24" s="21" t="str">
        <f>IF(C24="","",VLOOKUP(B24,Nebenrechnungen!H:K,4,FALSE))</f>
        <v/>
      </c>
      <c r="I24" s="19" t="str">
        <f t="shared" si="2"/>
        <v/>
      </c>
      <c r="J24" t="str">
        <f t="shared" si="3"/>
        <v/>
      </c>
    </row>
    <row r="25" spans="1:10" x14ac:dyDescent="0.25">
      <c r="A25">
        <v>9</v>
      </c>
      <c r="B25" s="67" t="str">
        <f>IFERROR(SMALL(Nebenrechnungen!H$3:H$502,Bestandsübersicht!A25),"")</f>
        <v/>
      </c>
      <c r="C25" s="14" t="str">
        <f>IFERROR(IF(B25="","",VLOOKUP(MID(B25,3,1)*1,Nebenrechnungen!Q$3:R$10,2,FALSE)),"")</f>
        <v/>
      </c>
      <c r="D25" s="15" t="str">
        <f>IFERROR(IF(C25="","",IF(C25="Pflichtkollekte",VLOOKUP(MID(B25,4,3),'Eingabe Zweckbestimmungen'!L:M,2,FALSE),IF(OR(MID(B25,3,1)*1=9,MID(B25,3,1)*1=5,MID(B25,3,1)*1=6,MID(B25,3,1)*1=7),"Keine Zweckbestimmung",IF(OR(MID(B25,3,1)*1=2,MID(B25,3,1)*1=3),VLOOKUP(MID(B25,4,3),'Eingabe Zweckbestimmungen'!B:C,2,FALSE),IF(MID(B25,3,1)*1=4,VLOOKUP(MID(B25,4,3),'Eingabe Zweckbestimmungen'!G:H,2,FALSE),""))))),"")</f>
        <v/>
      </c>
      <c r="E25" s="15" t="str">
        <f>IF(B25="","",IF(C25="Kollektenbons","N/A",VLOOKUP(LEFT(B25,2)*1,'Stammdaten Girokonten'!K:L,2,FALSE)))</f>
        <v/>
      </c>
      <c r="F25" s="19" t="str">
        <f>IF(C25="","",VLOOKUP(B25,Nebenrechnungen!H:I,2,FALSE))</f>
        <v/>
      </c>
      <c r="G25" s="21" t="str">
        <f>IF(C25="","",VLOOKUP(B25,Nebenrechnungen!H:J,3,FALSE))</f>
        <v/>
      </c>
      <c r="H25" s="21" t="str">
        <f>IF(C25="","",VLOOKUP(B25,Nebenrechnungen!H:K,4,FALSE))</f>
        <v/>
      </c>
      <c r="I25" s="19" t="str">
        <f t="shared" si="2"/>
        <v/>
      </c>
      <c r="J25" t="str">
        <f t="shared" si="3"/>
        <v/>
      </c>
    </row>
    <row r="26" spans="1:10" x14ac:dyDescent="0.25">
      <c r="A26">
        <v>10</v>
      </c>
      <c r="B26" s="67" t="str">
        <f>IFERROR(SMALL(Nebenrechnungen!H$3:H$502,Bestandsübersicht!A26),"")</f>
        <v/>
      </c>
      <c r="C26" s="14" t="str">
        <f>IFERROR(IF(B26="","",VLOOKUP(MID(B26,3,1)*1,Nebenrechnungen!Q$3:R$10,2,FALSE)),"")</f>
        <v/>
      </c>
      <c r="D26" s="15" t="str">
        <f>IFERROR(IF(C26="","",IF(C26="Pflichtkollekte",VLOOKUP(MID(B26,4,3),'Eingabe Zweckbestimmungen'!L:M,2,FALSE),IF(OR(MID(B26,3,1)*1=9,MID(B26,3,1)*1=5,MID(B26,3,1)*1=6,MID(B26,3,1)*1=7),"Keine Zweckbestimmung",IF(OR(MID(B26,3,1)*1=2,MID(B26,3,1)*1=3),VLOOKUP(MID(B26,4,3),'Eingabe Zweckbestimmungen'!B:C,2,FALSE),IF(MID(B26,3,1)*1=4,VLOOKUP(MID(B26,4,3),'Eingabe Zweckbestimmungen'!G:H,2,FALSE),""))))),"")</f>
        <v/>
      </c>
      <c r="E26" s="15" t="str">
        <f>IF(B26="","",IF(C26="Kollektenbons","N/A",VLOOKUP(LEFT(B26,2)*1,'Stammdaten Girokonten'!K:L,2,FALSE)))</f>
        <v/>
      </c>
      <c r="F26" s="19" t="str">
        <f>IF(C26="","",VLOOKUP(B26,Nebenrechnungen!H:I,2,FALSE))</f>
        <v/>
      </c>
      <c r="G26" s="21" t="str">
        <f>IF(C26="","",VLOOKUP(B26,Nebenrechnungen!H:J,3,FALSE))</f>
        <v/>
      </c>
      <c r="H26" s="21" t="str">
        <f>IF(C26="","",VLOOKUP(B26,Nebenrechnungen!H:K,4,FALSE))</f>
        <v/>
      </c>
      <c r="I26" s="19" t="str">
        <f t="shared" si="2"/>
        <v/>
      </c>
      <c r="J26" t="str">
        <f t="shared" si="3"/>
        <v/>
      </c>
    </row>
    <row r="27" spans="1:10" x14ac:dyDescent="0.25">
      <c r="A27">
        <v>11</v>
      </c>
      <c r="B27" s="67" t="str">
        <f>IFERROR(SMALL(Nebenrechnungen!H$3:H$502,Bestandsübersicht!A27),"")</f>
        <v/>
      </c>
      <c r="C27" s="14" t="str">
        <f>IFERROR(IF(B27="","",VLOOKUP(MID(B27,3,1)*1,Nebenrechnungen!Q$3:R$10,2,FALSE)),"")</f>
        <v/>
      </c>
      <c r="D27" s="15" t="str">
        <f>IFERROR(IF(C27="","",IF(C27="Pflichtkollekte",VLOOKUP(MID(B27,4,3),'Eingabe Zweckbestimmungen'!L:M,2,FALSE),IF(OR(MID(B27,3,1)*1=9,MID(B27,3,1)*1=5,MID(B27,3,1)*1=6,MID(B27,3,1)*1=7),"Keine Zweckbestimmung",IF(OR(MID(B27,3,1)*1=2,MID(B27,3,1)*1=3),VLOOKUP(MID(B27,4,3),'Eingabe Zweckbestimmungen'!B:C,2,FALSE),IF(MID(B27,3,1)*1=4,VLOOKUP(MID(B27,4,3),'Eingabe Zweckbestimmungen'!G:H,2,FALSE),""))))),"")</f>
        <v/>
      </c>
      <c r="E27" s="15" t="str">
        <f>IF(B27="","",IF(C27="Kollektenbons","N/A",VLOOKUP(LEFT(B27,2)*1,'Stammdaten Girokonten'!K:L,2,FALSE)))</f>
        <v/>
      </c>
      <c r="F27" s="19" t="str">
        <f>IF(C27="","",VLOOKUP(B27,Nebenrechnungen!H:I,2,FALSE))</f>
        <v/>
      </c>
      <c r="G27" s="21" t="str">
        <f>IF(C27="","",VLOOKUP(B27,Nebenrechnungen!H:J,3,FALSE))</f>
        <v/>
      </c>
      <c r="H27" s="21" t="str">
        <f>IF(C27="","",VLOOKUP(B27,Nebenrechnungen!H:K,4,FALSE))</f>
        <v/>
      </c>
      <c r="I27" s="19" t="str">
        <f t="shared" si="2"/>
        <v/>
      </c>
      <c r="J27" t="str">
        <f t="shared" si="3"/>
        <v/>
      </c>
    </row>
    <row r="28" spans="1:10" x14ac:dyDescent="0.25">
      <c r="A28">
        <v>12</v>
      </c>
      <c r="B28" s="67" t="str">
        <f>IFERROR(SMALL(Nebenrechnungen!H$3:H$502,Bestandsübersicht!A28),"")</f>
        <v/>
      </c>
      <c r="C28" s="14" t="str">
        <f>IFERROR(IF(B28="","",VLOOKUP(MID(B28,3,1)*1,Nebenrechnungen!Q$3:R$10,2,FALSE)),"")</f>
        <v/>
      </c>
      <c r="D28" s="15" t="str">
        <f>IFERROR(IF(C28="","",IF(C28="Pflichtkollekte",VLOOKUP(MID(B28,4,3),'Eingabe Zweckbestimmungen'!L:M,2,FALSE),IF(OR(MID(B28,3,1)*1=9,MID(B28,3,1)*1=5,MID(B28,3,1)*1=6,MID(B28,3,1)*1=7),"Keine Zweckbestimmung",IF(OR(MID(B28,3,1)*1=2,MID(B28,3,1)*1=3),VLOOKUP(MID(B28,4,3),'Eingabe Zweckbestimmungen'!B:C,2,FALSE),IF(MID(B28,3,1)*1=4,VLOOKUP(MID(B28,4,3),'Eingabe Zweckbestimmungen'!G:H,2,FALSE),""))))),"")</f>
        <v/>
      </c>
      <c r="E28" s="15" t="str">
        <f>IF(B28="","",IF(C28="Kollektenbons","N/A",VLOOKUP(LEFT(B28,2)*1,'Stammdaten Girokonten'!K:L,2,FALSE)))</f>
        <v/>
      </c>
      <c r="F28" s="19" t="str">
        <f>IF(C28="","",VLOOKUP(B28,Nebenrechnungen!H:I,2,FALSE))</f>
        <v/>
      </c>
      <c r="G28" s="21" t="str">
        <f>IF(C28="","",VLOOKUP(B28,Nebenrechnungen!H:J,3,FALSE))</f>
        <v/>
      </c>
      <c r="H28" s="21" t="str">
        <f>IF(C28="","",VLOOKUP(B28,Nebenrechnungen!H:K,4,FALSE))</f>
        <v/>
      </c>
      <c r="I28" s="19" t="str">
        <f t="shared" si="2"/>
        <v/>
      </c>
      <c r="J28" t="str">
        <f t="shared" si="3"/>
        <v/>
      </c>
    </row>
    <row r="29" spans="1:10" x14ac:dyDescent="0.25">
      <c r="A29">
        <v>13</v>
      </c>
      <c r="B29" s="67" t="str">
        <f>IFERROR(SMALL(Nebenrechnungen!H$3:H$502,Bestandsübersicht!A29),"")</f>
        <v/>
      </c>
      <c r="C29" s="14" t="str">
        <f>IFERROR(IF(B29="","",VLOOKUP(MID(B29,3,1)*1,Nebenrechnungen!Q$3:R$10,2,FALSE)),"")</f>
        <v/>
      </c>
      <c r="D29" s="15" t="str">
        <f>IFERROR(IF(C29="","",IF(C29="Pflichtkollekte",VLOOKUP(MID(B29,4,3),'Eingabe Zweckbestimmungen'!L:M,2,FALSE),IF(OR(MID(B29,3,1)*1=9,MID(B29,3,1)*1=5,MID(B29,3,1)*1=6,MID(B29,3,1)*1=7),"Keine Zweckbestimmung",IF(OR(MID(B29,3,1)*1=2,MID(B29,3,1)*1=3),VLOOKUP(MID(B29,4,3),'Eingabe Zweckbestimmungen'!B:C,2,FALSE),IF(MID(B29,3,1)*1=4,VLOOKUP(MID(B29,4,3),'Eingabe Zweckbestimmungen'!G:H,2,FALSE),""))))),"")</f>
        <v/>
      </c>
      <c r="E29" s="15" t="str">
        <f>IF(B29="","",IF(C29="Kollektenbons","N/A",VLOOKUP(LEFT(B29,2)*1,'Stammdaten Girokonten'!K:L,2,FALSE)))</f>
        <v/>
      </c>
      <c r="F29" s="19" t="str">
        <f>IF(C29="","",VLOOKUP(B29,Nebenrechnungen!H:I,2,FALSE))</f>
        <v/>
      </c>
      <c r="G29" s="21" t="str">
        <f>IF(C29="","",VLOOKUP(B29,Nebenrechnungen!H:J,3,FALSE))</f>
        <v/>
      </c>
      <c r="H29" s="21" t="str">
        <f>IF(C29="","",VLOOKUP(B29,Nebenrechnungen!H:K,4,FALSE))</f>
        <v/>
      </c>
      <c r="I29" s="19" t="str">
        <f t="shared" si="2"/>
        <v/>
      </c>
      <c r="J29" t="str">
        <f t="shared" si="3"/>
        <v/>
      </c>
    </row>
    <row r="30" spans="1:10" x14ac:dyDescent="0.25">
      <c r="A30">
        <v>14</v>
      </c>
      <c r="B30" s="67" t="str">
        <f>IFERROR(SMALL(Nebenrechnungen!H$3:H$502,Bestandsübersicht!A30),"")</f>
        <v/>
      </c>
      <c r="C30" s="14" t="str">
        <f>IFERROR(IF(B30="","",VLOOKUP(MID(B30,3,1)*1,Nebenrechnungen!Q$3:R$10,2,FALSE)),"")</f>
        <v/>
      </c>
      <c r="D30" s="15" t="str">
        <f>IFERROR(IF(C30="","",IF(C30="Pflichtkollekte",VLOOKUP(MID(B30,4,3),'Eingabe Zweckbestimmungen'!L:M,2,FALSE),IF(OR(MID(B30,3,1)*1=9,MID(B30,3,1)*1=5,MID(B30,3,1)*1=6,MID(B30,3,1)*1=7),"Keine Zweckbestimmung",IF(OR(MID(B30,3,1)*1=2,MID(B30,3,1)*1=3),VLOOKUP(MID(B30,4,3),'Eingabe Zweckbestimmungen'!B:C,2,FALSE),IF(MID(B30,3,1)*1=4,VLOOKUP(MID(B30,4,3),'Eingabe Zweckbestimmungen'!G:H,2,FALSE),""))))),"")</f>
        <v/>
      </c>
      <c r="E30" s="15" t="str">
        <f>IF(B30="","",IF(C30="Kollektenbons","N/A",VLOOKUP(LEFT(B30,2)*1,'Stammdaten Girokonten'!K:L,2,FALSE)))</f>
        <v/>
      </c>
      <c r="F30" s="19" t="str">
        <f>IF(C30="","",VLOOKUP(B30,Nebenrechnungen!H:I,2,FALSE))</f>
        <v/>
      </c>
      <c r="G30" s="21" t="str">
        <f>IF(C30="","",VLOOKUP(B30,Nebenrechnungen!H:J,3,FALSE))</f>
        <v/>
      </c>
      <c r="H30" s="21" t="str">
        <f>IF(C30="","",VLOOKUP(B30,Nebenrechnungen!H:K,4,FALSE))</f>
        <v/>
      </c>
      <c r="I30" s="19" t="str">
        <f t="shared" si="2"/>
        <v/>
      </c>
      <c r="J30" t="str">
        <f t="shared" si="3"/>
        <v/>
      </c>
    </row>
    <row r="31" spans="1:10" x14ac:dyDescent="0.25">
      <c r="A31">
        <v>15</v>
      </c>
      <c r="B31" s="67" t="str">
        <f>IFERROR(SMALL(Nebenrechnungen!H$3:H$502,Bestandsübersicht!A31),"")</f>
        <v/>
      </c>
      <c r="C31" s="14" t="str">
        <f>IFERROR(IF(B31="","",VLOOKUP(MID(B31,3,1)*1,Nebenrechnungen!Q$3:R$10,2,FALSE)),"")</f>
        <v/>
      </c>
      <c r="D31" s="15" t="str">
        <f>IFERROR(IF(C31="","",IF(C31="Pflichtkollekte",VLOOKUP(MID(B31,4,3),'Eingabe Zweckbestimmungen'!L:M,2,FALSE),IF(OR(MID(B31,3,1)*1=9,MID(B31,3,1)*1=5,MID(B31,3,1)*1=6,MID(B31,3,1)*1=7),"Keine Zweckbestimmung",IF(OR(MID(B31,3,1)*1=2,MID(B31,3,1)*1=3),VLOOKUP(MID(B31,4,3),'Eingabe Zweckbestimmungen'!B:C,2,FALSE),IF(MID(B31,3,1)*1=4,VLOOKUP(MID(B31,4,3),'Eingabe Zweckbestimmungen'!G:H,2,FALSE),""))))),"")</f>
        <v/>
      </c>
      <c r="E31" s="15" t="str">
        <f>IF(B31="","",IF(C31="Kollektenbons","N/A",VLOOKUP(LEFT(B31,2)*1,'Stammdaten Girokonten'!K:L,2,FALSE)))</f>
        <v/>
      </c>
      <c r="F31" s="19" t="str">
        <f>IF(C31="","",VLOOKUP(B31,Nebenrechnungen!H:I,2,FALSE))</f>
        <v/>
      </c>
      <c r="G31" s="21" t="str">
        <f>IF(C31="","",VLOOKUP(B31,Nebenrechnungen!H:J,3,FALSE))</f>
        <v/>
      </c>
      <c r="H31" s="21" t="str">
        <f>IF(C31="","",VLOOKUP(B31,Nebenrechnungen!H:K,4,FALSE))</f>
        <v/>
      </c>
      <c r="I31" s="19" t="str">
        <f t="shared" si="2"/>
        <v/>
      </c>
      <c r="J31" t="str">
        <f t="shared" si="3"/>
        <v/>
      </c>
    </row>
    <row r="32" spans="1:10" x14ac:dyDescent="0.25">
      <c r="A32">
        <v>16</v>
      </c>
      <c r="B32" s="67" t="str">
        <f>IFERROR(SMALL(Nebenrechnungen!H$3:H$502,Bestandsübersicht!A32),"")</f>
        <v/>
      </c>
      <c r="C32" s="14" t="str">
        <f>IFERROR(IF(B32="","",VLOOKUP(MID(B32,3,1)*1,Nebenrechnungen!Q$3:R$10,2,FALSE)),"")</f>
        <v/>
      </c>
      <c r="D32" s="15" t="str">
        <f>IFERROR(IF(C32="","",IF(C32="Pflichtkollekte",VLOOKUP(MID(B32,4,3),'Eingabe Zweckbestimmungen'!L:M,2,FALSE),IF(OR(MID(B32,3,1)*1=9,MID(B32,3,1)*1=5,MID(B32,3,1)*1=6,MID(B32,3,1)*1=7),"Keine Zweckbestimmung",IF(OR(MID(B32,3,1)*1=2,MID(B32,3,1)*1=3),VLOOKUP(MID(B32,4,3),'Eingabe Zweckbestimmungen'!B:C,2,FALSE),IF(MID(B32,3,1)*1=4,VLOOKUP(MID(B32,4,3),'Eingabe Zweckbestimmungen'!G:H,2,FALSE),""))))),"")</f>
        <v/>
      </c>
      <c r="E32" s="15" t="str">
        <f>IF(B32="","",IF(C32="Kollektenbons","N/A",VLOOKUP(LEFT(B32,2)*1,'Stammdaten Girokonten'!K:L,2,FALSE)))</f>
        <v/>
      </c>
      <c r="F32" s="19" t="str">
        <f>IF(C32="","",VLOOKUP(B32,Nebenrechnungen!H:I,2,FALSE))</f>
        <v/>
      </c>
      <c r="G32" s="21" t="str">
        <f>IF(C32="","",VLOOKUP(B32,Nebenrechnungen!H:J,3,FALSE))</f>
        <v/>
      </c>
      <c r="H32" s="21" t="str">
        <f>IF(C32="","",VLOOKUP(B32,Nebenrechnungen!H:K,4,FALSE))</f>
        <v/>
      </c>
      <c r="I32" s="19" t="str">
        <f t="shared" si="2"/>
        <v/>
      </c>
      <c r="J32" t="str">
        <f t="shared" si="3"/>
        <v/>
      </c>
    </row>
    <row r="33" spans="1:10" x14ac:dyDescent="0.25">
      <c r="A33">
        <v>17</v>
      </c>
      <c r="B33" s="67" t="str">
        <f>IFERROR(SMALL(Nebenrechnungen!H$3:H$502,Bestandsübersicht!A33),"")</f>
        <v/>
      </c>
      <c r="C33" s="14" t="str">
        <f>IFERROR(IF(B33="","",VLOOKUP(MID(B33,3,1)*1,Nebenrechnungen!Q$3:R$10,2,FALSE)),"")</f>
        <v/>
      </c>
      <c r="D33" s="15" t="str">
        <f>IFERROR(IF(C33="","",IF(C33="Pflichtkollekte",VLOOKUP(MID(B33,4,3),'Eingabe Zweckbestimmungen'!L:M,2,FALSE),IF(OR(MID(B33,3,1)*1=9,MID(B33,3,1)*1=5,MID(B33,3,1)*1=6,MID(B33,3,1)*1=7),"Keine Zweckbestimmung",IF(OR(MID(B33,3,1)*1=2,MID(B33,3,1)*1=3),VLOOKUP(MID(B33,4,3),'Eingabe Zweckbestimmungen'!B:C,2,FALSE),IF(MID(B33,3,1)*1=4,VLOOKUP(MID(B33,4,3),'Eingabe Zweckbestimmungen'!G:H,2,FALSE),""))))),"")</f>
        <v/>
      </c>
      <c r="E33" s="15" t="str">
        <f>IF(B33="","",IF(C33="Kollektenbons","N/A",VLOOKUP(LEFT(B33,2)*1,'Stammdaten Girokonten'!K:L,2,FALSE)))</f>
        <v/>
      </c>
      <c r="F33" s="19" t="str">
        <f>IF(C33="","",VLOOKUP(B33,Nebenrechnungen!H:I,2,FALSE))</f>
        <v/>
      </c>
      <c r="G33" s="21" t="str">
        <f>IF(C33="","",VLOOKUP(B33,Nebenrechnungen!H:J,3,FALSE))</f>
        <v/>
      </c>
      <c r="H33" s="21" t="str">
        <f>IF(C33="","",VLOOKUP(B33,Nebenrechnungen!H:K,4,FALSE))</f>
        <v/>
      </c>
      <c r="I33" s="19" t="str">
        <f t="shared" si="2"/>
        <v/>
      </c>
      <c r="J33" t="str">
        <f t="shared" si="3"/>
        <v/>
      </c>
    </row>
    <row r="34" spans="1:10" x14ac:dyDescent="0.25">
      <c r="A34">
        <v>18</v>
      </c>
      <c r="B34" s="67" t="str">
        <f>IFERROR(SMALL(Nebenrechnungen!H$3:H$502,Bestandsübersicht!A34),"")</f>
        <v/>
      </c>
      <c r="C34" s="14" t="str">
        <f>IFERROR(IF(B34="","",VLOOKUP(MID(B34,3,1)*1,Nebenrechnungen!Q$3:R$10,2,FALSE)),"")</f>
        <v/>
      </c>
      <c r="D34" s="15" t="str">
        <f>IFERROR(IF(C34="","",IF(C34="Pflichtkollekte",VLOOKUP(MID(B34,4,3),'Eingabe Zweckbestimmungen'!L:M,2,FALSE),IF(OR(MID(B34,3,1)*1=9,MID(B34,3,1)*1=5,MID(B34,3,1)*1=6,MID(B34,3,1)*1=7),"Keine Zweckbestimmung",IF(OR(MID(B34,3,1)*1=2,MID(B34,3,1)*1=3),VLOOKUP(MID(B34,4,3),'Eingabe Zweckbestimmungen'!B:C,2,FALSE),IF(MID(B34,3,1)*1=4,VLOOKUP(MID(B34,4,3),'Eingabe Zweckbestimmungen'!G:H,2,FALSE),""))))),"")</f>
        <v/>
      </c>
      <c r="E34" s="15" t="str">
        <f>IF(B34="","",IF(C34="Kollektenbons","N/A",VLOOKUP(LEFT(B34,2)*1,'Stammdaten Girokonten'!K:L,2,FALSE)))</f>
        <v/>
      </c>
      <c r="F34" s="19" t="str">
        <f>IF(C34="","",VLOOKUP(B34,Nebenrechnungen!H:I,2,FALSE))</f>
        <v/>
      </c>
      <c r="G34" s="21" t="str">
        <f>IF(C34="","",VLOOKUP(B34,Nebenrechnungen!H:J,3,FALSE))</f>
        <v/>
      </c>
      <c r="H34" s="21" t="str">
        <f>IF(C34="","",VLOOKUP(B34,Nebenrechnungen!H:K,4,FALSE))</f>
        <v/>
      </c>
      <c r="I34" s="19" t="str">
        <f t="shared" si="2"/>
        <v/>
      </c>
      <c r="J34" t="str">
        <f t="shared" si="3"/>
        <v/>
      </c>
    </row>
    <row r="35" spans="1:10" x14ac:dyDescent="0.25">
      <c r="A35">
        <v>19</v>
      </c>
      <c r="B35" s="67" t="str">
        <f>IFERROR(SMALL(Nebenrechnungen!H$3:H$502,Bestandsübersicht!A35),"")</f>
        <v/>
      </c>
      <c r="C35" s="14" t="str">
        <f>IFERROR(IF(B35="","",VLOOKUP(MID(B35,3,1)*1,Nebenrechnungen!Q$3:R$10,2,FALSE)),"")</f>
        <v/>
      </c>
      <c r="D35" s="15" t="str">
        <f>IFERROR(IF(C35="","",IF(C35="Pflichtkollekte",VLOOKUP(MID(B35,4,3),'Eingabe Zweckbestimmungen'!L:M,2,FALSE),IF(OR(MID(B35,3,1)*1=9,MID(B35,3,1)*1=5,MID(B35,3,1)*1=6,MID(B35,3,1)*1=7),"Keine Zweckbestimmung",IF(OR(MID(B35,3,1)*1=2,MID(B35,3,1)*1=3),VLOOKUP(MID(B35,4,3),'Eingabe Zweckbestimmungen'!B:C,2,FALSE),IF(MID(B35,3,1)*1=4,VLOOKUP(MID(B35,4,3),'Eingabe Zweckbestimmungen'!G:H,2,FALSE),""))))),"")</f>
        <v/>
      </c>
      <c r="E35" s="15" t="str">
        <f>IF(B35="","",IF(C35="Kollektenbons","N/A",VLOOKUP(LEFT(B35,2)*1,'Stammdaten Girokonten'!K:L,2,FALSE)))</f>
        <v/>
      </c>
      <c r="F35" s="19" t="str">
        <f>IF(C35="","",VLOOKUP(B35,Nebenrechnungen!H:I,2,FALSE))</f>
        <v/>
      </c>
      <c r="G35" s="21" t="str">
        <f>IF(C35="","",VLOOKUP(B35,Nebenrechnungen!H:J,3,FALSE))</f>
        <v/>
      </c>
      <c r="H35" s="21" t="str">
        <f>IF(C35="","",VLOOKUP(B35,Nebenrechnungen!H:K,4,FALSE))</f>
        <v/>
      </c>
      <c r="I35" s="19" t="str">
        <f t="shared" si="2"/>
        <v/>
      </c>
      <c r="J35" t="str">
        <f t="shared" si="3"/>
        <v/>
      </c>
    </row>
    <row r="36" spans="1:10" x14ac:dyDescent="0.25">
      <c r="A36">
        <v>20</v>
      </c>
      <c r="B36" s="67" t="str">
        <f>IFERROR(SMALL(Nebenrechnungen!H$3:H$502,Bestandsübersicht!A36),"")</f>
        <v/>
      </c>
      <c r="C36" s="14" t="str">
        <f>IFERROR(IF(B36="","",VLOOKUP(MID(B36,3,1)*1,Nebenrechnungen!Q$3:R$10,2,FALSE)),"")</f>
        <v/>
      </c>
      <c r="D36" s="15" t="str">
        <f>IFERROR(IF(C36="","",IF(C36="Pflichtkollekte",VLOOKUP(MID(B36,4,3),'Eingabe Zweckbestimmungen'!L:M,2,FALSE),IF(OR(MID(B36,3,1)*1=9,MID(B36,3,1)*1=5,MID(B36,3,1)*1=6,MID(B36,3,1)*1=7),"Keine Zweckbestimmung",IF(OR(MID(B36,3,1)*1=2,MID(B36,3,1)*1=3),VLOOKUP(MID(B36,4,3),'Eingabe Zweckbestimmungen'!B:C,2,FALSE),IF(MID(B36,3,1)*1=4,VLOOKUP(MID(B36,4,3),'Eingabe Zweckbestimmungen'!G:H,2,FALSE),""))))),"")</f>
        <v/>
      </c>
      <c r="E36" s="15" t="str">
        <f>IF(B36="","",IF(C36="Kollektenbons","N/A",VLOOKUP(LEFT(B36,2)*1,'Stammdaten Girokonten'!K:L,2,FALSE)))</f>
        <v/>
      </c>
      <c r="F36" s="19" t="str">
        <f>IF(C36="","",VLOOKUP(B36,Nebenrechnungen!H:I,2,FALSE))</f>
        <v/>
      </c>
      <c r="G36" s="21" t="str">
        <f>IF(C36="","",VLOOKUP(B36,Nebenrechnungen!H:J,3,FALSE))</f>
        <v/>
      </c>
      <c r="H36" s="21" t="str">
        <f>IF(C36="","",VLOOKUP(B36,Nebenrechnungen!H:K,4,FALSE))</f>
        <v/>
      </c>
      <c r="I36" s="19" t="str">
        <f t="shared" si="2"/>
        <v/>
      </c>
      <c r="J36" t="str">
        <f t="shared" si="3"/>
        <v/>
      </c>
    </row>
    <row r="37" spans="1:10" x14ac:dyDescent="0.25">
      <c r="A37">
        <v>21</v>
      </c>
      <c r="B37" s="67" t="str">
        <f>IFERROR(SMALL(Nebenrechnungen!H$3:H$502,Bestandsübersicht!A37),"")</f>
        <v/>
      </c>
      <c r="C37" s="14" t="str">
        <f>IFERROR(IF(B37="","",VLOOKUP(MID(B37,3,1)*1,Nebenrechnungen!Q$3:R$10,2,FALSE)),"")</f>
        <v/>
      </c>
      <c r="D37" s="15" t="str">
        <f>IFERROR(IF(C37="","",IF(C37="Pflichtkollekte",VLOOKUP(MID(B37,4,3),'Eingabe Zweckbestimmungen'!L:M,2,FALSE),IF(OR(MID(B37,3,1)*1=9,MID(B37,3,1)*1=5,MID(B37,3,1)*1=6,MID(B37,3,1)*1=7),"Keine Zweckbestimmung",IF(OR(MID(B37,3,1)*1=2,MID(B37,3,1)*1=3),VLOOKUP(MID(B37,4,3),'Eingabe Zweckbestimmungen'!B:C,2,FALSE),IF(MID(B37,3,1)*1=4,VLOOKUP(MID(B37,4,3),'Eingabe Zweckbestimmungen'!G:H,2,FALSE),""))))),"")</f>
        <v/>
      </c>
      <c r="E37" s="15" t="str">
        <f>IF(B37="","",IF(C37="Kollektenbons","N/A",VLOOKUP(LEFT(B37,2)*1,'Stammdaten Girokonten'!K:L,2,FALSE)))</f>
        <v/>
      </c>
      <c r="F37" s="19" t="str">
        <f>IF(C37="","",VLOOKUP(B37,Nebenrechnungen!H:I,2,FALSE))</f>
        <v/>
      </c>
      <c r="G37" s="21" t="str">
        <f>IF(C37="","",VLOOKUP(B37,Nebenrechnungen!H:J,3,FALSE))</f>
        <v/>
      </c>
      <c r="H37" s="21" t="str">
        <f>IF(C37="","",VLOOKUP(B37,Nebenrechnungen!H:K,4,FALSE))</f>
        <v/>
      </c>
      <c r="I37" s="19" t="str">
        <f t="shared" si="2"/>
        <v/>
      </c>
      <c r="J37" t="str">
        <f t="shared" si="3"/>
        <v/>
      </c>
    </row>
    <row r="38" spans="1:10" x14ac:dyDescent="0.25">
      <c r="A38">
        <v>22</v>
      </c>
      <c r="B38" s="67" t="str">
        <f>IFERROR(SMALL(Nebenrechnungen!H$3:H$502,Bestandsübersicht!A38),"")</f>
        <v/>
      </c>
      <c r="C38" s="14" t="str">
        <f>IFERROR(IF(B38="","",VLOOKUP(MID(B38,3,1)*1,Nebenrechnungen!Q$3:R$10,2,FALSE)),"")</f>
        <v/>
      </c>
      <c r="D38" s="15" t="str">
        <f>IFERROR(IF(C38="","",IF(C38="Pflichtkollekte",VLOOKUP(MID(B38,4,3),'Eingabe Zweckbestimmungen'!L:M,2,FALSE),IF(OR(MID(B38,3,1)*1=9,MID(B38,3,1)*1=5,MID(B38,3,1)*1=6,MID(B38,3,1)*1=7),"Keine Zweckbestimmung",IF(OR(MID(B38,3,1)*1=2,MID(B38,3,1)*1=3),VLOOKUP(MID(B38,4,3),'Eingabe Zweckbestimmungen'!B:C,2,FALSE),IF(MID(B38,3,1)*1=4,VLOOKUP(MID(B38,4,3),'Eingabe Zweckbestimmungen'!G:H,2,FALSE),""))))),"")</f>
        <v/>
      </c>
      <c r="E38" s="15" t="str">
        <f>IF(B38="","",IF(C38="Kollektenbons","N/A",VLOOKUP(LEFT(B38,2)*1,'Stammdaten Girokonten'!K:L,2,FALSE)))</f>
        <v/>
      </c>
      <c r="F38" s="19" t="str">
        <f>IF(C38="","",VLOOKUP(B38,Nebenrechnungen!H:I,2,FALSE))</f>
        <v/>
      </c>
      <c r="G38" s="21" t="str">
        <f>IF(C38="","",VLOOKUP(B38,Nebenrechnungen!H:J,3,FALSE))</f>
        <v/>
      </c>
      <c r="H38" s="21" t="str">
        <f>IF(C38="","",VLOOKUP(B38,Nebenrechnungen!H:K,4,FALSE))</f>
        <v/>
      </c>
      <c r="I38" s="19" t="str">
        <f t="shared" si="2"/>
        <v/>
      </c>
      <c r="J38" t="str">
        <f t="shared" si="3"/>
        <v/>
      </c>
    </row>
    <row r="39" spans="1:10" x14ac:dyDescent="0.25">
      <c r="A39">
        <v>23</v>
      </c>
      <c r="B39" s="67" t="str">
        <f>IFERROR(SMALL(Nebenrechnungen!H$3:H$502,Bestandsübersicht!A39),"")</f>
        <v/>
      </c>
      <c r="C39" s="14" t="str">
        <f>IFERROR(IF(B39="","",VLOOKUP(MID(B39,3,1)*1,Nebenrechnungen!Q$3:R$10,2,FALSE)),"")</f>
        <v/>
      </c>
      <c r="D39" s="15" t="str">
        <f>IFERROR(IF(C39="","",IF(C39="Pflichtkollekte",VLOOKUP(MID(B39,4,3),'Eingabe Zweckbestimmungen'!L:M,2,FALSE),IF(OR(MID(B39,3,1)*1=9,MID(B39,3,1)*1=5,MID(B39,3,1)*1=6,MID(B39,3,1)*1=7),"Keine Zweckbestimmung",IF(OR(MID(B39,3,1)*1=2,MID(B39,3,1)*1=3),VLOOKUP(MID(B39,4,3),'Eingabe Zweckbestimmungen'!B:C,2,FALSE),IF(MID(B39,3,1)*1=4,VLOOKUP(MID(B39,4,3),'Eingabe Zweckbestimmungen'!G:H,2,FALSE),""))))),"")</f>
        <v/>
      </c>
      <c r="E39" s="15" t="str">
        <f>IF(B39="","",IF(C39="Kollektenbons","N/A",VLOOKUP(LEFT(B39,2)*1,'Stammdaten Girokonten'!K:L,2,FALSE)))</f>
        <v/>
      </c>
      <c r="F39" s="19" t="str">
        <f>IF(C39="","",VLOOKUP(B39,Nebenrechnungen!H:I,2,FALSE))</f>
        <v/>
      </c>
      <c r="G39" s="21" t="str">
        <f>IF(C39="","",VLOOKUP(B39,Nebenrechnungen!H:J,3,FALSE))</f>
        <v/>
      </c>
      <c r="H39" s="21" t="str">
        <f>IF(C39="","",VLOOKUP(B39,Nebenrechnungen!H:K,4,FALSE))</f>
        <v/>
      </c>
      <c r="I39" s="19" t="str">
        <f t="shared" si="2"/>
        <v/>
      </c>
      <c r="J39" t="str">
        <f t="shared" si="3"/>
        <v/>
      </c>
    </row>
    <row r="40" spans="1:10" x14ac:dyDescent="0.25">
      <c r="A40">
        <v>24</v>
      </c>
      <c r="B40" s="67" t="str">
        <f>IFERROR(SMALL(Nebenrechnungen!H$3:H$502,Bestandsübersicht!A40),"")</f>
        <v/>
      </c>
      <c r="C40" s="14" t="str">
        <f>IFERROR(IF(B40="","",VLOOKUP(MID(B40,3,1)*1,Nebenrechnungen!Q$3:R$10,2,FALSE)),"")</f>
        <v/>
      </c>
      <c r="D40" s="15" t="str">
        <f>IFERROR(IF(C40="","",IF(C40="Pflichtkollekte",VLOOKUP(MID(B40,4,3),'Eingabe Zweckbestimmungen'!L:M,2,FALSE),IF(OR(MID(B40,3,1)*1=9,MID(B40,3,1)*1=5,MID(B40,3,1)*1=6,MID(B40,3,1)*1=7),"Keine Zweckbestimmung",IF(OR(MID(B40,3,1)*1=2,MID(B40,3,1)*1=3),VLOOKUP(MID(B40,4,3),'Eingabe Zweckbestimmungen'!B:C,2,FALSE),IF(MID(B40,3,1)*1=4,VLOOKUP(MID(B40,4,3),'Eingabe Zweckbestimmungen'!G:H,2,FALSE),""))))),"")</f>
        <v/>
      </c>
      <c r="E40" s="15" t="str">
        <f>IF(B40="","",IF(C40="Kollektenbons","N/A",VLOOKUP(LEFT(B40,2)*1,'Stammdaten Girokonten'!K:L,2,FALSE)))</f>
        <v/>
      </c>
      <c r="F40" s="19" t="str">
        <f>IF(C40="","",VLOOKUP(B40,Nebenrechnungen!H:I,2,FALSE))</f>
        <v/>
      </c>
      <c r="G40" s="21" t="str">
        <f>IF(C40="","",VLOOKUP(B40,Nebenrechnungen!H:J,3,FALSE))</f>
        <v/>
      </c>
      <c r="H40" s="21" t="str">
        <f>IF(C40="","",VLOOKUP(B40,Nebenrechnungen!H:K,4,FALSE))</f>
        <v/>
      </c>
      <c r="I40" s="19" t="str">
        <f t="shared" si="2"/>
        <v/>
      </c>
      <c r="J40" t="str">
        <f t="shared" si="3"/>
        <v/>
      </c>
    </row>
    <row r="41" spans="1:10" x14ac:dyDescent="0.25">
      <c r="A41">
        <v>25</v>
      </c>
      <c r="B41" s="67" t="str">
        <f>IFERROR(SMALL(Nebenrechnungen!H$3:H$502,Bestandsübersicht!A41),"")</f>
        <v/>
      </c>
      <c r="C41" s="14" t="str">
        <f>IFERROR(IF(B41="","",VLOOKUP(MID(B41,3,1)*1,Nebenrechnungen!Q$3:R$10,2,FALSE)),"")</f>
        <v/>
      </c>
      <c r="D41" s="15" t="str">
        <f>IFERROR(IF(C41="","",IF(C41="Pflichtkollekte",VLOOKUP(MID(B41,4,3),'Eingabe Zweckbestimmungen'!L:M,2,FALSE),IF(OR(MID(B41,3,1)*1=9,MID(B41,3,1)*1=5,MID(B41,3,1)*1=6,MID(B41,3,1)*1=7),"Keine Zweckbestimmung",IF(OR(MID(B41,3,1)*1=2,MID(B41,3,1)*1=3),VLOOKUP(MID(B41,4,3),'Eingabe Zweckbestimmungen'!B:C,2,FALSE),IF(MID(B41,3,1)*1=4,VLOOKUP(MID(B41,4,3),'Eingabe Zweckbestimmungen'!G:H,2,FALSE),""))))),"")</f>
        <v/>
      </c>
      <c r="E41" s="15" t="str">
        <f>IF(B41="","",IF(C41="Kollektenbons","N/A",VLOOKUP(LEFT(B41,2)*1,'Stammdaten Girokonten'!K:L,2,FALSE)))</f>
        <v/>
      </c>
      <c r="F41" s="19" t="str">
        <f>IF(C41="","",VLOOKUP(B41,Nebenrechnungen!H:I,2,FALSE))</f>
        <v/>
      </c>
      <c r="G41" s="21" t="str">
        <f>IF(C41="","",VLOOKUP(B41,Nebenrechnungen!H:J,3,FALSE))</f>
        <v/>
      </c>
      <c r="H41" s="21" t="str">
        <f>IF(C41="","",VLOOKUP(B41,Nebenrechnungen!H:K,4,FALSE))</f>
        <v/>
      </c>
      <c r="I41" s="19" t="str">
        <f t="shared" si="2"/>
        <v/>
      </c>
      <c r="J41" t="str">
        <f t="shared" si="3"/>
        <v/>
      </c>
    </row>
    <row r="42" spans="1:10" x14ac:dyDescent="0.25">
      <c r="A42">
        <v>26</v>
      </c>
      <c r="B42" s="67" t="str">
        <f>IFERROR(SMALL(Nebenrechnungen!H$3:H$502,Bestandsübersicht!A42),"")</f>
        <v/>
      </c>
      <c r="C42" s="14" t="str">
        <f>IFERROR(IF(B42="","",VLOOKUP(MID(B42,3,1)*1,Nebenrechnungen!Q$3:R$10,2,FALSE)),"")</f>
        <v/>
      </c>
      <c r="D42" s="15" t="str">
        <f>IFERROR(IF(C42="","",IF(C42="Pflichtkollekte",VLOOKUP(MID(B42,4,3),'Eingabe Zweckbestimmungen'!L:M,2,FALSE),IF(OR(MID(B42,3,1)*1=9,MID(B42,3,1)*1=5,MID(B42,3,1)*1=6,MID(B42,3,1)*1=7),"Keine Zweckbestimmung",IF(OR(MID(B42,3,1)*1=2,MID(B42,3,1)*1=3),VLOOKUP(MID(B42,4,3),'Eingabe Zweckbestimmungen'!B:C,2,FALSE),IF(MID(B42,3,1)*1=4,VLOOKUP(MID(B42,4,3),'Eingabe Zweckbestimmungen'!G:H,2,FALSE),""))))),"")</f>
        <v/>
      </c>
      <c r="E42" s="15" t="str">
        <f>IF(B42="","",IF(C42="Kollektenbons","N/A",VLOOKUP(LEFT(B42,2)*1,'Stammdaten Girokonten'!K:L,2,FALSE)))</f>
        <v/>
      </c>
      <c r="F42" s="19" t="str">
        <f>IF(C42="","",VLOOKUP(B42,Nebenrechnungen!H:I,2,FALSE))</f>
        <v/>
      </c>
      <c r="G42" s="21" t="str">
        <f>IF(C42="","",VLOOKUP(B42,Nebenrechnungen!H:J,3,FALSE))</f>
        <v/>
      </c>
      <c r="H42" s="21" t="str">
        <f>IF(C42="","",VLOOKUP(B42,Nebenrechnungen!H:K,4,FALSE))</f>
        <v/>
      </c>
      <c r="I42" s="19" t="str">
        <f t="shared" si="2"/>
        <v/>
      </c>
      <c r="J42" t="str">
        <f t="shared" si="3"/>
        <v/>
      </c>
    </row>
    <row r="43" spans="1:10" x14ac:dyDescent="0.25">
      <c r="A43">
        <v>27</v>
      </c>
      <c r="B43" s="67" t="str">
        <f>IFERROR(SMALL(Nebenrechnungen!H$3:H$502,Bestandsübersicht!A43),"")</f>
        <v/>
      </c>
      <c r="C43" s="14" t="str">
        <f>IFERROR(IF(B43="","",VLOOKUP(MID(B43,3,1)*1,Nebenrechnungen!Q$3:R$10,2,FALSE)),"")</f>
        <v/>
      </c>
      <c r="D43" s="15" t="str">
        <f>IFERROR(IF(C43="","",IF(C43="Pflichtkollekte",VLOOKUP(MID(B43,4,3),'Eingabe Zweckbestimmungen'!L:M,2,FALSE),IF(OR(MID(B43,3,1)*1=9,MID(B43,3,1)*1=5,MID(B43,3,1)*1=6,MID(B43,3,1)*1=7),"Keine Zweckbestimmung",IF(OR(MID(B43,3,1)*1=2,MID(B43,3,1)*1=3),VLOOKUP(MID(B43,4,3),'Eingabe Zweckbestimmungen'!B:C,2,FALSE),IF(MID(B43,3,1)*1=4,VLOOKUP(MID(B43,4,3),'Eingabe Zweckbestimmungen'!G:H,2,FALSE),""))))),"")</f>
        <v/>
      </c>
      <c r="E43" s="15" t="str">
        <f>IF(B43="","",IF(C43="Kollektenbons","N/A",VLOOKUP(LEFT(B43,2)*1,'Stammdaten Girokonten'!K:L,2,FALSE)))</f>
        <v/>
      </c>
      <c r="F43" s="19" t="str">
        <f>IF(C43="","",VLOOKUP(B43,Nebenrechnungen!H:I,2,FALSE))</f>
        <v/>
      </c>
      <c r="G43" s="21" t="str">
        <f>IF(C43="","",VLOOKUP(B43,Nebenrechnungen!H:J,3,FALSE))</f>
        <v/>
      </c>
      <c r="H43" s="21" t="str">
        <f>IF(C43="","",VLOOKUP(B43,Nebenrechnungen!H:K,4,FALSE))</f>
        <v/>
      </c>
      <c r="I43" s="19" t="str">
        <f t="shared" si="2"/>
        <v/>
      </c>
      <c r="J43" t="str">
        <f t="shared" si="3"/>
        <v/>
      </c>
    </row>
    <row r="44" spans="1:10" x14ac:dyDescent="0.25">
      <c r="A44">
        <v>28</v>
      </c>
      <c r="B44" s="67" t="str">
        <f>IFERROR(SMALL(Nebenrechnungen!H$3:H$502,Bestandsübersicht!A44),"")</f>
        <v/>
      </c>
      <c r="C44" s="14" t="str">
        <f>IFERROR(IF(B44="","",VLOOKUP(MID(B44,3,1)*1,Nebenrechnungen!Q$3:R$10,2,FALSE)),"")</f>
        <v/>
      </c>
      <c r="D44" s="15" t="str">
        <f>IFERROR(IF(C44="","",IF(C44="Pflichtkollekte",VLOOKUP(MID(B44,4,3),'Eingabe Zweckbestimmungen'!L:M,2,FALSE),IF(OR(MID(B44,3,1)*1=9,MID(B44,3,1)*1=5,MID(B44,3,1)*1=6,MID(B44,3,1)*1=7),"Keine Zweckbestimmung",IF(OR(MID(B44,3,1)*1=2,MID(B44,3,1)*1=3),VLOOKUP(MID(B44,4,3),'Eingabe Zweckbestimmungen'!B:C,2,FALSE),IF(MID(B44,3,1)*1=4,VLOOKUP(MID(B44,4,3),'Eingabe Zweckbestimmungen'!G:H,2,FALSE),""))))),"")</f>
        <v/>
      </c>
      <c r="E44" s="15" t="str">
        <f>IF(B44="","",IF(C44="Kollektenbons","N/A",VLOOKUP(LEFT(B44,2)*1,'Stammdaten Girokonten'!K:L,2,FALSE)))</f>
        <v/>
      </c>
      <c r="F44" s="19" t="str">
        <f>IF(C44="","",VLOOKUP(B44,Nebenrechnungen!H:I,2,FALSE))</f>
        <v/>
      </c>
      <c r="G44" s="21" t="str">
        <f>IF(C44="","",VLOOKUP(B44,Nebenrechnungen!H:J,3,FALSE))</f>
        <v/>
      </c>
      <c r="H44" s="21" t="str">
        <f>IF(C44="","",VLOOKUP(B44,Nebenrechnungen!H:K,4,FALSE))</f>
        <v/>
      </c>
      <c r="I44" s="19" t="str">
        <f t="shared" si="2"/>
        <v/>
      </c>
      <c r="J44" t="str">
        <f t="shared" si="3"/>
        <v/>
      </c>
    </row>
    <row r="45" spans="1:10" x14ac:dyDescent="0.25">
      <c r="A45">
        <v>29</v>
      </c>
      <c r="B45" s="67" t="str">
        <f>IFERROR(SMALL(Nebenrechnungen!H$3:H$502,Bestandsübersicht!A45),"")</f>
        <v/>
      </c>
      <c r="C45" s="14" t="str">
        <f>IFERROR(IF(B45="","",VLOOKUP(MID(B45,3,1)*1,Nebenrechnungen!Q$3:R$10,2,FALSE)),"")</f>
        <v/>
      </c>
      <c r="D45" s="15" t="str">
        <f>IFERROR(IF(C45="","",IF(C45="Pflichtkollekte",VLOOKUP(MID(B45,4,3),'Eingabe Zweckbestimmungen'!L:M,2,FALSE),IF(OR(MID(B45,3,1)*1=9,MID(B45,3,1)*1=5,MID(B45,3,1)*1=6,MID(B45,3,1)*1=7),"Keine Zweckbestimmung",IF(OR(MID(B45,3,1)*1=2,MID(B45,3,1)*1=3),VLOOKUP(MID(B45,4,3),'Eingabe Zweckbestimmungen'!B:C,2,FALSE),IF(MID(B45,3,1)*1=4,VLOOKUP(MID(B45,4,3),'Eingabe Zweckbestimmungen'!G:H,2,FALSE),""))))),"")</f>
        <v/>
      </c>
      <c r="E45" s="15" t="str">
        <f>IF(B45="","",IF(C45="Kollektenbons","N/A",VLOOKUP(LEFT(B45,2)*1,'Stammdaten Girokonten'!K:L,2,FALSE)))</f>
        <v/>
      </c>
      <c r="F45" s="19" t="str">
        <f>IF(C45="","",VLOOKUP(B45,Nebenrechnungen!H:I,2,FALSE))</f>
        <v/>
      </c>
      <c r="G45" s="21" t="str">
        <f>IF(C45="","",VLOOKUP(B45,Nebenrechnungen!H:J,3,FALSE))</f>
        <v/>
      </c>
      <c r="H45" s="21" t="str">
        <f>IF(C45="","",VLOOKUP(B45,Nebenrechnungen!H:K,4,FALSE))</f>
        <v/>
      </c>
      <c r="I45" s="19" t="str">
        <f t="shared" si="2"/>
        <v/>
      </c>
      <c r="J45" t="str">
        <f t="shared" si="3"/>
        <v/>
      </c>
    </row>
    <row r="46" spans="1:10" x14ac:dyDescent="0.25">
      <c r="A46">
        <v>30</v>
      </c>
      <c r="B46" s="67" t="str">
        <f>IFERROR(SMALL(Nebenrechnungen!H$3:H$502,Bestandsübersicht!A46),"")</f>
        <v/>
      </c>
      <c r="C46" s="14" t="str">
        <f>IFERROR(IF(B46="","",VLOOKUP(MID(B46,3,1)*1,Nebenrechnungen!Q$3:R$10,2,FALSE)),"")</f>
        <v/>
      </c>
      <c r="D46" s="15" t="str">
        <f>IFERROR(IF(C46="","",IF(C46="Pflichtkollekte",VLOOKUP(MID(B46,4,3),'Eingabe Zweckbestimmungen'!L:M,2,FALSE),IF(OR(MID(B46,3,1)*1=9,MID(B46,3,1)*1=5,MID(B46,3,1)*1=6,MID(B46,3,1)*1=7),"Keine Zweckbestimmung",IF(OR(MID(B46,3,1)*1=2,MID(B46,3,1)*1=3),VLOOKUP(MID(B46,4,3),'Eingabe Zweckbestimmungen'!B:C,2,FALSE),IF(MID(B46,3,1)*1=4,VLOOKUP(MID(B46,4,3),'Eingabe Zweckbestimmungen'!G:H,2,FALSE),""))))),"")</f>
        <v/>
      </c>
      <c r="E46" s="15" t="str">
        <f>IF(B46="","",IF(C46="Kollektenbons","N/A",VLOOKUP(LEFT(B46,2)*1,'Stammdaten Girokonten'!K:L,2,FALSE)))</f>
        <v/>
      </c>
      <c r="F46" s="19" t="str">
        <f>IF(C46="","",VLOOKUP(B46,Nebenrechnungen!H:I,2,FALSE))</f>
        <v/>
      </c>
      <c r="G46" s="21" t="str">
        <f>IF(C46="","",VLOOKUP(B46,Nebenrechnungen!H:J,3,FALSE))</f>
        <v/>
      </c>
      <c r="H46" s="21" t="str">
        <f>IF(C46="","",VLOOKUP(B46,Nebenrechnungen!H:K,4,FALSE))</f>
        <v/>
      </c>
      <c r="I46" s="19" t="str">
        <f t="shared" si="2"/>
        <v/>
      </c>
      <c r="J46" t="str">
        <f t="shared" si="3"/>
        <v/>
      </c>
    </row>
    <row r="47" spans="1:10" x14ac:dyDescent="0.25">
      <c r="A47">
        <v>31</v>
      </c>
      <c r="B47" s="67" t="str">
        <f>IFERROR(SMALL(Nebenrechnungen!H$3:H$502,Bestandsübersicht!A47),"")</f>
        <v/>
      </c>
      <c r="C47" s="14" t="str">
        <f>IFERROR(IF(B47="","",VLOOKUP(MID(B47,3,1)*1,Nebenrechnungen!Q$3:R$10,2,FALSE)),"")</f>
        <v/>
      </c>
      <c r="D47" s="15" t="str">
        <f>IFERROR(IF(C47="","",IF(C47="Pflichtkollekte",VLOOKUP(MID(B47,4,3),'Eingabe Zweckbestimmungen'!L:M,2,FALSE),IF(OR(MID(B47,3,1)*1=9,MID(B47,3,1)*1=5,MID(B47,3,1)*1=6,MID(B47,3,1)*1=7),"Keine Zweckbestimmung",IF(OR(MID(B47,3,1)*1=2,MID(B47,3,1)*1=3),VLOOKUP(MID(B47,4,3),'Eingabe Zweckbestimmungen'!B:C,2,FALSE),IF(MID(B47,3,1)*1=4,VLOOKUP(MID(B47,4,3),'Eingabe Zweckbestimmungen'!G:H,2,FALSE),""))))),"")</f>
        <v/>
      </c>
      <c r="E47" s="15" t="str">
        <f>IF(B47="","",IF(C47="Kollektenbons","N/A",VLOOKUP(LEFT(B47,2)*1,'Stammdaten Girokonten'!K:L,2,FALSE)))</f>
        <v/>
      </c>
      <c r="F47" s="19" t="str">
        <f>IF(C47="","",VLOOKUP(B47,Nebenrechnungen!H:I,2,FALSE))</f>
        <v/>
      </c>
      <c r="G47" s="21" t="str">
        <f>IF(C47="","",VLOOKUP(B47,Nebenrechnungen!H:J,3,FALSE))</f>
        <v/>
      </c>
      <c r="H47" s="21" t="str">
        <f>IF(C47="","",VLOOKUP(B47,Nebenrechnungen!H:K,4,FALSE))</f>
        <v/>
      </c>
      <c r="I47" s="19" t="str">
        <f t="shared" si="2"/>
        <v/>
      </c>
      <c r="J47" t="str">
        <f t="shared" si="3"/>
        <v/>
      </c>
    </row>
    <row r="48" spans="1:10" x14ac:dyDescent="0.25">
      <c r="A48">
        <v>32</v>
      </c>
      <c r="B48" s="67" t="str">
        <f>IFERROR(SMALL(Nebenrechnungen!H$3:H$502,Bestandsübersicht!A48),"")</f>
        <v/>
      </c>
      <c r="C48" s="14" t="str">
        <f>IFERROR(IF(B48="","",VLOOKUP(MID(B48,3,1)*1,Nebenrechnungen!Q$3:R$10,2,FALSE)),"")</f>
        <v/>
      </c>
      <c r="D48" s="15" t="str">
        <f>IFERROR(IF(C48="","",IF(C48="Pflichtkollekte",VLOOKUP(MID(B48,4,3),'Eingabe Zweckbestimmungen'!L:M,2,FALSE),IF(OR(MID(B48,3,1)*1=9,MID(B48,3,1)*1=5,MID(B48,3,1)*1=6,MID(B48,3,1)*1=7),"Keine Zweckbestimmung",IF(OR(MID(B48,3,1)*1=2,MID(B48,3,1)*1=3),VLOOKUP(MID(B48,4,3),'Eingabe Zweckbestimmungen'!B:C,2,FALSE),IF(MID(B48,3,1)*1=4,VLOOKUP(MID(B48,4,3),'Eingabe Zweckbestimmungen'!G:H,2,FALSE),""))))),"")</f>
        <v/>
      </c>
      <c r="E48" s="15" t="str">
        <f>IF(B48="","",IF(C48="Kollektenbons","N/A",VLOOKUP(LEFT(B48,2)*1,'Stammdaten Girokonten'!K:L,2,FALSE)))</f>
        <v/>
      </c>
      <c r="F48" s="19" t="str">
        <f>IF(C48="","",VLOOKUP(B48,Nebenrechnungen!H:I,2,FALSE))</f>
        <v/>
      </c>
      <c r="G48" s="21" t="str">
        <f>IF(C48="","",VLOOKUP(B48,Nebenrechnungen!H:J,3,FALSE))</f>
        <v/>
      </c>
      <c r="H48" s="21" t="str">
        <f>IF(C48="","",VLOOKUP(B48,Nebenrechnungen!H:K,4,FALSE))</f>
        <v/>
      </c>
      <c r="I48" s="19" t="str">
        <f t="shared" si="2"/>
        <v/>
      </c>
      <c r="J48" t="str">
        <f t="shared" si="3"/>
        <v/>
      </c>
    </row>
    <row r="49" spans="1:10" x14ac:dyDescent="0.25">
      <c r="A49">
        <v>33</v>
      </c>
      <c r="B49" s="67" t="str">
        <f>IFERROR(SMALL(Nebenrechnungen!H$3:H$502,Bestandsübersicht!A49),"")</f>
        <v/>
      </c>
      <c r="C49" s="14" t="str">
        <f>IFERROR(IF(B49="","",VLOOKUP(MID(B49,3,1)*1,Nebenrechnungen!Q$3:R$10,2,FALSE)),"")</f>
        <v/>
      </c>
      <c r="D49" s="15" t="str">
        <f>IFERROR(IF(C49="","",IF(C49="Pflichtkollekte",VLOOKUP(MID(B49,4,3),'Eingabe Zweckbestimmungen'!L:M,2,FALSE),IF(OR(MID(B49,3,1)*1=9,MID(B49,3,1)*1=5,MID(B49,3,1)*1=6,MID(B49,3,1)*1=7),"Keine Zweckbestimmung",IF(OR(MID(B49,3,1)*1=2,MID(B49,3,1)*1=3),VLOOKUP(MID(B49,4,3),'Eingabe Zweckbestimmungen'!B:C,2,FALSE),IF(MID(B49,3,1)*1=4,VLOOKUP(MID(B49,4,3),'Eingabe Zweckbestimmungen'!G:H,2,FALSE),""))))),"")</f>
        <v/>
      </c>
      <c r="E49" s="15" t="str">
        <f>IF(B49="","",IF(C49="Kollektenbons","N/A",VLOOKUP(LEFT(B49,2)*1,'Stammdaten Girokonten'!K:L,2,FALSE)))</f>
        <v/>
      </c>
      <c r="F49" s="19" t="str">
        <f>IF(C49="","",VLOOKUP(B49,Nebenrechnungen!H:I,2,FALSE))</f>
        <v/>
      </c>
      <c r="G49" s="21" t="str">
        <f>IF(C49="","",VLOOKUP(B49,Nebenrechnungen!H:J,3,FALSE))</f>
        <v/>
      </c>
      <c r="H49" s="21" t="str">
        <f>IF(C49="","",VLOOKUP(B49,Nebenrechnungen!H:K,4,FALSE))</f>
        <v/>
      </c>
      <c r="I49" s="19" t="str">
        <f t="shared" si="2"/>
        <v/>
      </c>
      <c r="J49" t="str">
        <f t="shared" si="3"/>
        <v/>
      </c>
    </row>
    <row r="50" spans="1:10" x14ac:dyDescent="0.25">
      <c r="A50">
        <v>34</v>
      </c>
      <c r="B50" s="67" t="str">
        <f>IFERROR(SMALL(Nebenrechnungen!H$3:H$502,Bestandsübersicht!A50),"")</f>
        <v/>
      </c>
      <c r="C50" s="14" t="str">
        <f>IFERROR(IF(B50="","",VLOOKUP(MID(B50,3,1)*1,Nebenrechnungen!Q$3:R$10,2,FALSE)),"")</f>
        <v/>
      </c>
      <c r="D50" s="15" t="str">
        <f>IFERROR(IF(C50="","",IF(C50="Pflichtkollekte",VLOOKUP(MID(B50,4,3),'Eingabe Zweckbestimmungen'!L:M,2,FALSE),IF(OR(MID(B50,3,1)*1=9,MID(B50,3,1)*1=5,MID(B50,3,1)*1=6,MID(B50,3,1)*1=7),"Keine Zweckbestimmung",IF(OR(MID(B50,3,1)*1=2,MID(B50,3,1)*1=3),VLOOKUP(MID(B50,4,3),'Eingabe Zweckbestimmungen'!B:C,2,FALSE),IF(MID(B50,3,1)*1=4,VLOOKUP(MID(B50,4,3),'Eingabe Zweckbestimmungen'!G:H,2,FALSE),""))))),"")</f>
        <v/>
      </c>
      <c r="E50" s="15" t="str">
        <f>IF(B50="","",IF(C50="Kollektenbons","N/A",VLOOKUP(LEFT(B50,2)*1,'Stammdaten Girokonten'!K:L,2,FALSE)))</f>
        <v/>
      </c>
      <c r="F50" s="19" t="str">
        <f>IF(C50="","",VLOOKUP(B50,Nebenrechnungen!H:I,2,FALSE))</f>
        <v/>
      </c>
      <c r="G50" s="21" t="str">
        <f>IF(C50="","",VLOOKUP(B50,Nebenrechnungen!H:J,3,FALSE))</f>
        <v/>
      </c>
      <c r="H50" s="21" t="str">
        <f>IF(C50="","",VLOOKUP(B50,Nebenrechnungen!H:K,4,FALSE))</f>
        <v/>
      </c>
      <c r="I50" s="19" t="str">
        <f t="shared" si="2"/>
        <v/>
      </c>
      <c r="J50" t="str">
        <f t="shared" si="3"/>
        <v/>
      </c>
    </row>
    <row r="51" spans="1:10" x14ac:dyDescent="0.25">
      <c r="A51">
        <v>35</v>
      </c>
      <c r="B51" s="67" t="str">
        <f>IFERROR(SMALL(Nebenrechnungen!H$3:H$502,Bestandsübersicht!A51),"")</f>
        <v/>
      </c>
      <c r="C51" s="14" t="str">
        <f>IFERROR(IF(B51="","",VLOOKUP(MID(B51,3,1)*1,Nebenrechnungen!Q$3:R$10,2,FALSE)),"")</f>
        <v/>
      </c>
      <c r="D51" s="15" t="str">
        <f>IFERROR(IF(C51="","",IF(C51="Pflichtkollekte",VLOOKUP(MID(B51,4,3),'Eingabe Zweckbestimmungen'!L:M,2,FALSE),IF(OR(MID(B51,3,1)*1=9,MID(B51,3,1)*1=5,MID(B51,3,1)*1=6,MID(B51,3,1)*1=7),"Keine Zweckbestimmung",IF(OR(MID(B51,3,1)*1=2,MID(B51,3,1)*1=3),VLOOKUP(MID(B51,4,3),'Eingabe Zweckbestimmungen'!B:C,2,FALSE),IF(MID(B51,3,1)*1=4,VLOOKUP(MID(B51,4,3),'Eingabe Zweckbestimmungen'!G:H,2,FALSE),""))))),"")</f>
        <v/>
      </c>
      <c r="E51" s="15" t="str">
        <f>IF(B51="","",IF(C51="Kollektenbons","N/A",VLOOKUP(LEFT(B51,2)*1,'Stammdaten Girokonten'!K:L,2,FALSE)))</f>
        <v/>
      </c>
      <c r="F51" s="19" t="str">
        <f>IF(C51="","",VLOOKUP(B51,Nebenrechnungen!H:I,2,FALSE))</f>
        <v/>
      </c>
      <c r="G51" s="21" t="str">
        <f>IF(C51="","",VLOOKUP(B51,Nebenrechnungen!H:J,3,FALSE))</f>
        <v/>
      </c>
      <c r="H51" s="21" t="str">
        <f>IF(C51="","",VLOOKUP(B51,Nebenrechnungen!H:K,4,FALSE))</f>
        <v/>
      </c>
      <c r="I51" s="19" t="str">
        <f t="shared" si="2"/>
        <v/>
      </c>
      <c r="J51" t="str">
        <f t="shared" si="3"/>
        <v/>
      </c>
    </row>
    <row r="52" spans="1:10" x14ac:dyDescent="0.25">
      <c r="A52">
        <v>36</v>
      </c>
      <c r="B52" s="67" t="str">
        <f>IFERROR(SMALL(Nebenrechnungen!H$3:H$502,Bestandsübersicht!A52),"")</f>
        <v/>
      </c>
      <c r="C52" s="14" t="str">
        <f>IFERROR(IF(B52="","",VLOOKUP(MID(B52,3,1)*1,Nebenrechnungen!Q$3:R$10,2,FALSE)),"")</f>
        <v/>
      </c>
      <c r="D52" s="15" t="str">
        <f>IFERROR(IF(C52="","",IF(C52="Pflichtkollekte",VLOOKUP(MID(B52,4,3),'Eingabe Zweckbestimmungen'!L:M,2,FALSE),IF(OR(MID(B52,3,1)*1=9,MID(B52,3,1)*1=5,MID(B52,3,1)*1=6,MID(B52,3,1)*1=7),"Keine Zweckbestimmung",IF(OR(MID(B52,3,1)*1=2,MID(B52,3,1)*1=3),VLOOKUP(MID(B52,4,3),'Eingabe Zweckbestimmungen'!B:C,2,FALSE),IF(MID(B52,3,1)*1=4,VLOOKUP(MID(B52,4,3),'Eingabe Zweckbestimmungen'!G:H,2,FALSE),""))))),"")</f>
        <v/>
      </c>
      <c r="E52" s="15" t="str">
        <f>IF(B52="","",IF(C52="Kollektenbons","N/A",VLOOKUP(LEFT(B52,2)*1,'Stammdaten Girokonten'!K:L,2,FALSE)))</f>
        <v/>
      </c>
      <c r="F52" s="19" t="str">
        <f>IF(C52="","",VLOOKUP(B52,Nebenrechnungen!H:I,2,FALSE))</f>
        <v/>
      </c>
      <c r="G52" s="21" t="str">
        <f>IF(C52="","",VLOOKUP(B52,Nebenrechnungen!H:J,3,FALSE))</f>
        <v/>
      </c>
      <c r="H52" s="21" t="str">
        <f>IF(C52="","",VLOOKUP(B52,Nebenrechnungen!H:K,4,FALSE))</f>
        <v/>
      </c>
      <c r="I52" s="19" t="str">
        <f t="shared" si="2"/>
        <v/>
      </c>
      <c r="J52" t="str">
        <f t="shared" si="3"/>
        <v/>
      </c>
    </row>
    <row r="53" spans="1:10" x14ac:dyDescent="0.25">
      <c r="A53">
        <v>37</v>
      </c>
      <c r="B53" s="67" t="str">
        <f>IFERROR(SMALL(Nebenrechnungen!H$3:H$502,Bestandsübersicht!A53),"")</f>
        <v/>
      </c>
      <c r="C53" s="14" t="str">
        <f>IFERROR(IF(B53="","",VLOOKUP(MID(B53,3,1)*1,Nebenrechnungen!Q$3:R$10,2,FALSE)),"")</f>
        <v/>
      </c>
      <c r="D53" s="15" t="str">
        <f>IFERROR(IF(C53="","",IF(C53="Pflichtkollekte",VLOOKUP(MID(B53,4,3),'Eingabe Zweckbestimmungen'!L:M,2,FALSE),IF(OR(MID(B53,3,1)*1=9,MID(B53,3,1)*1=5,MID(B53,3,1)*1=6,MID(B53,3,1)*1=7),"Keine Zweckbestimmung",IF(OR(MID(B53,3,1)*1=2,MID(B53,3,1)*1=3),VLOOKUP(MID(B53,4,3),'Eingabe Zweckbestimmungen'!B:C,2,FALSE),IF(MID(B53,3,1)*1=4,VLOOKUP(MID(B53,4,3),'Eingabe Zweckbestimmungen'!G:H,2,FALSE),""))))),"")</f>
        <v/>
      </c>
      <c r="E53" s="15" t="str">
        <f>IF(B53="","",IF(C53="Kollektenbons","N/A",VLOOKUP(LEFT(B53,2)*1,'Stammdaten Girokonten'!K:L,2,FALSE)))</f>
        <v/>
      </c>
      <c r="F53" s="19" t="str">
        <f>IF(C53="","",VLOOKUP(B53,Nebenrechnungen!H:I,2,FALSE))</f>
        <v/>
      </c>
      <c r="G53" s="21" t="str">
        <f>IF(C53="","",VLOOKUP(B53,Nebenrechnungen!H:J,3,FALSE))</f>
        <v/>
      </c>
      <c r="H53" s="21" t="str">
        <f>IF(C53="","",VLOOKUP(B53,Nebenrechnungen!H:K,4,FALSE))</f>
        <v/>
      </c>
      <c r="I53" s="19" t="str">
        <f t="shared" si="2"/>
        <v/>
      </c>
      <c r="J53" t="str">
        <f t="shared" si="3"/>
        <v/>
      </c>
    </row>
    <row r="54" spans="1:10" x14ac:dyDescent="0.25">
      <c r="A54">
        <v>38</v>
      </c>
      <c r="B54" s="67" t="str">
        <f>IFERROR(SMALL(Nebenrechnungen!H$3:H$502,Bestandsübersicht!A54),"")</f>
        <v/>
      </c>
      <c r="C54" s="14" t="str">
        <f>IFERROR(IF(B54="","",VLOOKUP(MID(B54,3,1)*1,Nebenrechnungen!Q$3:R$10,2,FALSE)),"")</f>
        <v/>
      </c>
      <c r="D54" s="15" t="str">
        <f>IFERROR(IF(C54="","",IF(C54="Pflichtkollekte",VLOOKUP(MID(B54,4,3),'Eingabe Zweckbestimmungen'!L:M,2,FALSE),IF(OR(MID(B54,3,1)*1=9,MID(B54,3,1)*1=5,MID(B54,3,1)*1=6,MID(B54,3,1)*1=7),"Keine Zweckbestimmung",IF(OR(MID(B54,3,1)*1=2,MID(B54,3,1)*1=3),VLOOKUP(MID(B54,4,3),'Eingabe Zweckbestimmungen'!B:C,2,FALSE),IF(MID(B54,3,1)*1=4,VLOOKUP(MID(B54,4,3),'Eingabe Zweckbestimmungen'!G:H,2,FALSE),""))))),"")</f>
        <v/>
      </c>
      <c r="E54" s="15" t="str">
        <f>IF(B54="","",IF(C54="Kollektenbons","N/A",VLOOKUP(LEFT(B54,2)*1,'Stammdaten Girokonten'!K:L,2,FALSE)))</f>
        <v/>
      </c>
      <c r="F54" s="19" t="str">
        <f>IF(C54="","",VLOOKUP(B54,Nebenrechnungen!H:I,2,FALSE))</f>
        <v/>
      </c>
      <c r="G54" s="21" t="str">
        <f>IF(C54="","",VLOOKUP(B54,Nebenrechnungen!H:J,3,FALSE))</f>
        <v/>
      </c>
      <c r="H54" s="21" t="str">
        <f>IF(C54="","",VLOOKUP(B54,Nebenrechnungen!H:K,4,FALSE))</f>
        <v/>
      </c>
      <c r="I54" s="19" t="str">
        <f t="shared" si="2"/>
        <v/>
      </c>
      <c r="J54" t="str">
        <f t="shared" si="3"/>
        <v/>
      </c>
    </row>
    <row r="55" spans="1:10" x14ac:dyDescent="0.25">
      <c r="A55">
        <v>39</v>
      </c>
      <c r="B55" s="67" t="str">
        <f>IFERROR(SMALL(Nebenrechnungen!H$3:H$502,Bestandsübersicht!A55),"")</f>
        <v/>
      </c>
      <c r="C55" s="14" t="str">
        <f>IFERROR(IF(B55="","",VLOOKUP(MID(B55,3,1)*1,Nebenrechnungen!Q$3:R$10,2,FALSE)),"")</f>
        <v/>
      </c>
      <c r="D55" s="15" t="str">
        <f>IFERROR(IF(C55="","",IF(C55="Pflichtkollekte",VLOOKUP(MID(B55,4,3),'Eingabe Zweckbestimmungen'!L:M,2,FALSE),IF(OR(MID(B55,3,1)*1=9,MID(B55,3,1)*1=5,MID(B55,3,1)*1=6,MID(B55,3,1)*1=7),"Keine Zweckbestimmung",IF(OR(MID(B55,3,1)*1=2,MID(B55,3,1)*1=3),VLOOKUP(MID(B55,4,3),'Eingabe Zweckbestimmungen'!B:C,2,FALSE),IF(MID(B55,3,1)*1=4,VLOOKUP(MID(B55,4,3),'Eingabe Zweckbestimmungen'!G:H,2,FALSE),""))))),"")</f>
        <v/>
      </c>
      <c r="E55" s="15" t="str">
        <f>IF(B55="","",IF(C55="Kollektenbons","N/A",VLOOKUP(LEFT(B55,2)*1,'Stammdaten Girokonten'!K:L,2,FALSE)))</f>
        <v/>
      </c>
      <c r="F55" s="19" t="str">
        <f>IF(C55="","",VLOOKUP(B55,Nebenrechnungen!H:I,2,FALSE))</f>
        <v/>
      </c>
      <c r="G55" s="21" t="str">
        <f>IF(C55="","",VLOOKUP(B55,Nebenrechnungen!H:J,3,FALSE))</f>
        <v/>
      </c>
      <c r="H55" s="21" t="str">
        <f>IF(C55="","",VLOOKUP(B55,Nebenrechnungen!H:K,4,FALSE))</f>
        <v/>
      </c>
      <c r="I55" s="19" t="str">
        <f t="shared" si="2"/>
        <v/>
      </c>
      <c r="J55" t="str">
        <f t="shared" si="3"/>
        <v/>
      </c>
    </row>
    <row r="56" spans="1:10" x14ac:dyDescent="0.25">
      <c r="A56">
        <v>40</v>
      </c>
      <c r="B56" s="67" t="str">
        <f>IFERROR(SMALL(Nebenrechnungen!H$3:H$502,Bestandsübersicht!A56),"")</f>
        <v/>
      </c>
      <c r="C56" s="14" t="str">
        <f>IFERROR(IF(B56="","",VLOOKUP(MID(B56,3,1)*1,Nebenrechnungen!Q$3:R$10,2,FALSE)),"")</f>
        <v/>
      </c>
      <c r="D56" s="15" t="str">
        <f>IFERROR(IF(C56="","",IF(C56="Pflichtkollekte",VLOOKUP(MID(B56,4,3),'Eingabe Zweckbestimmungen'!L:M,2,FALSE),IF(OR(MID(B56,3,1)*1=9,MID(B56,3,1)*1=5,MID(B56,3,1)*1=6,MID(B56,3,1)*1=7),"Keine Zweckbestimmung",IF(OR(MID(B56,3,1)*1=2,MID(B56,3,1)*1=3),VLOOKUP(MID(B56,4,3),'Eingabe Zweckbestimmungen'!B:C,2,FALSE),IF(MID(B56,3,1)*1=4,VLOOKUP(MID(B56,4,3),'Eingabe Zweckbestimmungen'!G:H,2,FALSE),""))))),"")</f>
        <v/>
      </c>
      <c r="E56" s="15" t="str">
        <f>IF(B56="","",IF(C56="Kollektenbons","N/A",VLOOKUP(LEFT(B56,2)*1,'Stammdaten Girokonten'!K:L,2,FALSE)))</f>
        <v/>
      </c>
      <c r="F56" s="19" t="str">
        <f>IF(C56="","",VLOOKUP(B56,Nebenrechnungen!H:I,2,FALSE))</f>
        <v/>
      </c>
      <c r="G56" s="21" t="str">
        <f>IF(C56="","",VLOOKUP(B56,Nebenrechnungen!H:J,3,FALSE))</f>
        <v/>
      </c>
      <c r="H56" s="21" t="str">
        <f>IF(C56="","",VLOOKUP(B56,Nebenrechnungen!H:K,4,FALSE))</f>
        <v/>
      </c>
      <c r="I56" s="19" t="str">
        <f t="shared" si="2"/>
        <v/>
      </c>
      <c r="J56" t="str">
        <f t="shared" si="3"/>
        <v/>
      </c>
    </row>
    <row r="57" spans="1:10" x14ac:dyDescent="0.25">
      <c r="A57">
        <v>41</v>
      </c>
      <c r="B57" s="67" t="str">
        <f>IFERROR(SMALL(Nebenrechnungen!H$3:H$502,Bestandsübersicht!A57),"")</f>
        <v/>
      </c>
      <c r="C57" s="14" t="str">
        <f>IFERROR(IF(B57="","",VLOOKUP(MID(B57,3,1)*1,Nebenrechnungen!Q$3:R$10,2,FALSE)),"")</f>
        <v/>
      </c>
      <c r="D57" s="15" t="str">
        <f>IFERROR(IF(C57="","",IF(C57="Pflichtkollekte",VLOOKUP(MID(B57,4,3),'Eingabe Zweckbestimmungen'!L:M,2,FALSE),IF(OR(MID(B57,3,1)*1=9,MID(B57,3,1)*1=5,MID(B57,3,1)*1=6,MID(B57,3,1)*1=7),"Keine Zweckbestimmung",IF(OR(MID(B57,3,1)*1=2,MID(B57,3,1)*1=3),VLOOKUP(MID(B57,4,3),'Eingabe Zweckbestimmungen'!B:C,2,FALSE),IF(MID(B57,3,1)*1=4,VLOOKUP(MID(B57,4,3),'Eingabe Zweckbestimmungen'!G:H,2,FALSE),""))))),"")</f>
        <v/>
      </c>
      <c r="E57" s="15" t="str">
        <f>IF(B57="","",IF(C57="Kollektenbons","N/A",VLOOKUP(LEFT(B57,2)*1,'Stammdaten Girokonten'!K:L,2,FALSE)))</f>
        <v/>
      </c>
      <c r="F57" s="19" t="str">
        <f>IF(C57="","",VLOOKUP(B57,Nebenrechnungen!H:I,2,FALSE))</f>
        <v/>
      </c>
      <c r="G57" s="21" t="str">
        <f>IF(C57="","",VLOOKUP(B57,Nebenrechnungen!H:J,3,FALSE))</f>
        <v/>
      </c>
      <c r="H57" s="21" t="str">
        <f>IF(C57="","",VLOOKUP(B57,Nebenrechnungen!H:K,4,FALSE))</f>
        <v/>
      </c>
      <c r="I57" s="19" t="str">
        <f t="shared" si="2"/>
        <v/>
      </c>
      <c r="J57" t="str">
        <f t="shared" si="3"/>
        <v/>
      </c>
    </row>
    <row r="58" spans="1:10" x14ac:dyDescent="0.25">
      <c r="A58">
        <v>42</v>
      </c>
      <c r="B58" s="67" t="str">
        <f>IFERROR(SMALL(Nebenrechnungen!H$3:H$502,Bestandsübersicht!A58),"")</f>
        <v/>
      </c>
      <c r="C58" s="14" t="str">
        <f>IFERROR(IF(B58="","",VLOOKUP(MID(B58,3,1)*1,Nebenrechnungen!Q$3:R$10,2,FALSE)),"")</f>
        <v/>
      </c>
      <c r="D58" s="15" t="str">
        <f>IFERROR(IF(C58="","",IF(C58="Pflichtkollekte",VLOOKUP(MID(B58,4,3),'Eingabe Zweckbestimmungen'!L:M,2,FALSE),IF(OR(MID(B58,3,1)*1=9,MID(B58,3,1)*1=5,MID(B58,3,1)*1=6,MID(B58,3,1)*1=7),"Keine Zweckbestimmung",IF(OR(MID(B58,3,1)*1=2,MID(B58,3,1)*1=3),VLOOKUP(MID(B58,4,3),'Eingabe Zweckbestimmungen'!B:C,2,FALSE),IF(MID(B58,3,1)*1=4,VLOOKUP(MID(B58,4,3),'Eingabe Zweckbestimmungen'!G:H,2,FALSE),""))))),"")</f>
        <v/>
      </c>
      <c r="E58" s="15" t="str">
        <f>IF(B58="","",IF(C58="Kollektenbons","N/A",VLOOKUP(LEFT(B58,2)*1,'Stammdaten Girokonten'!K:L,2,FALSE)))</f>
        <v/>
      </c>
      <c r="F58" s="19" t="str">
        <f>IF(C58="","",VLOOKUP(B58,Nebenrechnungen!H:I,2,FALSE))</f>
        <v/>
      </c>
      <c r="G58" s="21" t="str">
        <f>IF(C58="","",VLOOKUP(B58,Nebenrechnungen!H:J,3,FALSE))</f>
        <v/>
      </c>
      <c r="H58" s="21" t="str">
        <f>IF(C58="","",VLOOKUP(B58,Nebenrechnungen!H:K,4,FALSE))</f>
        <v/>
      </c>
      <c r="I58" s="19" t="str">
        <f t="shared" si="2"/>
        <v/>
      </c>
      <c r="J58" t="str">
        <f t="shared" si="3"/>
        <v/>
      </c>
    </row>
    <row r="59" spans="1:10" x14ac:dyDescent="0.25">
      <c r="A59">
        <v>43</v>
      </c>
      <c r="B59" s="67" t="str">
        <f>IFERROR(SMALL(Nebenrechnungen!H$3:H$502,Bestandsübersicht!A59),"")</f>
        <v/>
      </c>
      <c r="C59" s="14" t="str">
        <f>IFERROR(IF(B59="","",VLOOKUP(MID(B59,3,1)*1,Nebenrechnungen!Q$3:R$10,2,FALSE)),"")</f>
        <v/>
      </c>
      <c r="D59" s="15" t="str">
        <f>IFERROR(IF(C59="","",IF(C59="Pflichtkollekte",VLOOKUP(MID(B59,4,3),'Eingabe Zweckbestimmungen'!L:M,2,FALSE),IF(OR(MID(B59,3,1)*1=9,MID(B59,3,1)*1=5,MID(B59,3,1)*1=6,MID(B59,3,1)*1=7),"Keine Zweckbestimmung",IF(OR(MID(B59,3,1)*1=2,MID(B59,3,1)*1=3),VLOOKUP(MID(B59,4,3),'Eingabe Zweckbestimmungen'!B:C,2,FALSE),IF(MID(B59,3,1)*1=4,VLOOKUP(MID(B59,4,3),'Eingabe Zweckbestimmungen'!G:H,2,FALSE),""))))),"")</f>
        <v/>
      </c>
      <c r="E59" s="15" t="str">
        <f>IF(B59="","",IF(C59="Kollektenbons","N/A",VLOOKUP(LEFT(B59,2)*1,'Stammdaten Girokonten'!K:L,2,FALSE)))</f>
        <v/>
      </c>
      <c r="F59" s="19" t="str">
        <f>IF(C59="","",VLOOKUP(B59,Nebenrechnungen!H:I,2,FALSE))</f>
        <v/>
      </c>
      <c r="G59" s="21" t="str">
        <f>IF(C59="","",VLOOKUP(B59,Nebenrechnungen!H:J,3,FALSE))</f>
        <v/>
      </c>
      <c r="H59" s="21" t="str">
        <f>IF(C59="","",VLOOKUP(B59,Nebenrechnungen!H:K,4,FALSE))</f>
        <v/>
      </c>
      <c r="I59" s="19" t="str">
        <f t="shared" si="2"/>
        <v/>
      </c>
      <c r="J59" t="str">
        <f t="shared" si="3"/>
        <v/>
      </c>
    </row>
    <row r="60" spans="1:10" x14ac:dyDescent="0.25">
      <c r="A60">
        <v>44</v>
      </c>
      <c r="B60" s="67" t="str">
        <f>IFERROR(SMALL(Nebenrechnungen!H$3:H$502,Bestandsübersicht!A60),"")</f>
        <v/>
      </c>
      <c r="C60" s="14" t="str">
        <f>IFERROR(IF(B60="","",VLOOKUP(MID(B60,3,1)*1,Nebenrechnungen!Q$3:R$10,2,FALSE)),"")</f>
        <v/>
      </c>
      <c r="D60" s="15" t="str">
        <f>IFERROR(IF(C60="","",IF(C60="Pflichtkollekte",VLOOKUP(MID(B60,4,3),'Eingabe Zweckbestimmungen'!L:M,2,FALSE),IF(OR(MID(B60,3,1)*1=9,MID(B60,3,1)*1=5,MID(B60,3,1)*1=6,MID(B60,3,1)*1=7),"Keine Zweckbestimmung",IF(OR(MID(B60,3,1)*1=2,MID(B60,3,1)*1=3),VLOOKUP(MID(B60,4,3),'Eingabe Zweckbestimmungen'!B:C,2,FALSE),IF(MID(B60,3,1)*1=4,VLOOKUP(MID(B60,4,3),'Eingabe Zweckbestimmungen'!G:H,2,FALSE),""))))),"")</f>
        <v/>
      </c>
      <c r="E60" s="15" t="str">
        <f>IF(B60="","",IF(C60="Kollektenbons","N/A",VLOOKUP(LEFT(B60,2)*1,'Stammdaten Girokonten'!K:L,2,FALSE)))</f>
        <v/>
      </c>
      <c r="F60" s="19" t="str">
        <f>IF(C60="","",VLOOKUP(B60,Nebenrechnungen!H:I,2,FALSE))</f>
        <v/>
      </c>
      <c r="G60" s="21" t="str">
        <f>IF(C60="","",VLOOKUP(B60,Nebenrechnungen!H:J,3,FALSE))</f>
        <v/>
      </c>
      <c r="H60" s="21" t="str">
        <f>IF(C60="","",VLOOKUP(B60,Nebenrechnungen!H:K,4,FALSE))</f>
        <v/>
      </c>
      <c r="I60" s="19" t="str">
        <f t="shared" si="2"/>
        <v/>
      </c>
      <c r="J60" t="str">
        <f t="shared" si="3"/>
        <v/>
      </c>
    </row>
    <row r="61" spans="1:10" x14ac:dyDescent="0.25">
      <c r="A61">
        <v>45</v>
      </c>
      <c r="B61" s="67" t="str">
        <f>IFERROR(SMALL(Nebenrechnungen!H$3:H$502,Bestandsübersicht!A61),"")</f>
        <v/>
      </c>
      <c r="C61" s="14" t="str">
        <f>IFERROR(IF(B61="","",VLOOKUP(MID(B61,3,1)*1,Nebenrechnungen!Q$3:R$10,2,FALSE)),"")</f>
        <v/>
      </c>
      <c r="D61" s="15" t="str">
        <f>IFERROR(IF(C61="","",IF(C61="Pflichtkollekte",VLOOKUP(MID(B61,4,3),'Eingabe Zweckbestimmungen'!L:M,2,FALSE),IF(OR(MID(B61,3,1)*1=9,MID(B61,3,1)*1=5,MID(B61,3,1)*1=6,MID(B61,3,1)*1=7),"Keine Zweckbestimmung",IF(OR(MID(B61,3,1)*1=2,MID(B61,3,1)*1=3),VLOOKUP(MID(B61,4,3),'Eingabe Zweckbestimmungen'!B:C,2,FALSE),IF(MID(B61,3,1)*1=4,VLOOKUP(MID(B61,4,3),'Eingabe Zweckbestimmungen'!G:H,2,FALSE),""))))),"")</f>
        <v/>
      </c>
      <c r="E61" s="15" t="str">
        <f>IF(B61="","",IF(C61="Kollektenbons","N/A",VLOOKUP(LEFT(B61,2)*1,'Stammdaten Girokonten'!K:L,2,FALSE)))</f>
        <v/>
      </c>
      <c r="F61" s="19" t="str">
        <f>IF(C61="","",VLOOKUP(B61,Nebenrechnungen!H:I,2,FALSE))</f>
        <v/>
      </c>
      <c r="G61" s="21" t="str">
        <f>IF(C61="","",VLOOKUP(B61,Nebenrechnungen!H:J,3,FALSE))</f>
        <v/>
      </c>
      <c r="H61" s="21" t="str">
        <f>IF(C61="","",VLOOKUP(B61,Nebenrechnungen!H:K,4,FALSE))</f>
        <v/>
      </c>
      <c r="I61" s="19" t="str">
        <f t="shared" si="2"/>
        <v/>
      </c>
      <c r="J61" t="str">
        <f t="shared" si="3"/>
        <v/>
      </c>
    </row>
    <row r="62" spans="1:10" x14ac:dyDescent="0.25">
      <c r="A62">
        <v>46</v>
      </c>
      <c r="B62" s="67" t="str">
        <f>IFERROR(SMALL(Nebenrechnungen!H$3:H$502,Bestandsübersicht!A62),"")</f>
        <v/>
      </c>
      <c r="C62" s="14" t="str">
        <f>IFERROR(IF(B62="","",VLOOKUP(MID(B62,3,1)*1,Nebenrechnungen!Q$3:R$10,2,FALSE)),"")</f>
        <v/>
      </c>
      <c r="D62" s="15" t="str">
        <f>IFERROR(IF(C62="","",IF(C62="Pflichtkollekte",VLOOKUP(MID(B62,4,3),'Eingabe Zweckbestimmungen'!L:M,2,FALSE),IF(OR(MID(B62,3,1)*1=9,MID(B62,3,1)*1=5,MID(B62,3,1)*1=6,MID(B62,3,1)*1=7),"Keine Zweckbestimmung",IF(OR(MID(B62,3,1)*1=2,MID(B62,3,1)*1=3),VLOOKUP(MID(B62,4,3),'Eingabe Zweckbestimmungen'!B:C,2,FALSE),IF(MID(B62,3,1)*1=4,VLOOKUP(MID(B62,4,3),'Eingabe Zweckbestimmungen'!G:H,2,FALSE),""))))),"")</f>
        <v/>
      </c>
      <c r="E62" s="15" t="str">
        <f>IF(B62="","",IF(C62="Kollektenbons","N/A",VLOOKUP(LEFT(B62,2)*1,'Stammdaten Girokonten'!K:L,2,FALSE)))</f>
        <v/>
      </c>
      <c r="F62" s="19" t="str">
        <f>IF(C62="","",VLOOKUP(B62,Nebenrechnungen!H:I,2,FALSE))</f>
        <v/>
      </c>
      <c r="G62" s="21" t="str">
        <f>IF(C62="","",VLOOKUP(B62,Nebenrechnungen!H:J,3,FALSE))</f>
        <v/>
      </c>
      <c r="H62" s="21" t="str">
        <f>IF(C62="","",VLOOKUP(B62,Nebenrechnungen!H:K,4,FALSE))</f>
        <v/>
      </c>
      <c r="I62" s="19" t="str">
        <f t="shared" si="2"/>
        <v/>
      </c>
      <c r="J62" t="str">
        <f t="shared" si="3"/>
        <v/>
      </c>
    </row>
    <row r="63" spans="1:10" x14ac:dyDescent="0.25">
      <c r="A63">
        <v>47</v>
      </c>
      <c r="B63" s="67" t="str">
        <f>IFERROR(SMALL(Nebenrechnungen!H$3:H$502,Bestandsübersicht!A63),"")</f>
        <v/>
      </c>
      <c r="C63" s="14" t="str">
        <f>IFERROR(IF(B63="","",VLOOKUP(MID(B63,3,1)*1,Nebenrechnungen!Q$3:R$10,2,FALSE)),"")</f>
        <v/>
      </c>
      <c r="D63" s="15" t="str">
        <f>IFERROR(IF(C63="","",IF(C63="Pflichtkollekte",VLOOKUP(MID(B63,4,3),'Eingabe Zweckbestimmungen'!L:M,2,FALSE),IF(OR(MID(B63,3,1)*1=9,MID(B63,3,1)*1=5,MID(B63,3,1)*1=6,MID(B63,3,1)*1=7),"Keine Zweckbestimmung",IF(OR(MID(B63,3,1)*1=2,MID(B63,3,1)*1=3),VLOOKUP(MID(B63,4,3),'Eingabe Zweckbestimmungen'!B:C,2,FALSE),IF(MID(B63,3,1)*1=4,VLOOKUP(MID(B63,4,3),'Eingabe Zweckbestimmungen'!G:H,2,FALSE),""))))),"")</f>
        <v/>
      </c>
      <c r="E63" s="15" t="str">
        <f>IF(B63="","",IF(C63="Kollektenbons","N/A",VLOOKUP(LEFT(B63,2)*1,'Stammdaten Girokonten'!K:L,2,FALSE)))</f>
        <v/>
      </c>
      <c r="F63" s="19" t="str">
        <f>IF(C63="","",VLOOKUP(B63,Nebenrechnungen!H:I,2,FALSE))</f>
        <v/>
      </c>
      <c r="G63" s="21" t="str">
        <f>IF(C63="","",VLOOKUP(B63,Nebenrechnungen!H:J,3,FALSE))</f>
        <v/>
      </c>
      <c r="H63" s="21" t="str">
        <f>IF(C63="","",VLOOKUP(B63,Nebenrechnungen!H:K,4,FALSE))</f>
        <v/>
      </c>
      <c r="I63" s="19" t="str">
        <f t="shared" si="2"/>
        <v/>
      </c>
      <c r="J63" t="str">
        <f t="shared" si="3"/>
        <v/>
      </c>
    </row>
    <row r="64" spans="1:10" x14ac:dyDescent="0.25">
      <c r="A64">
        <v>48</v>
      </c>
      <c r="B64" s="67" t="str">
        <f>IFERROR(SMALL(Nebenrechnungen!H$3:H$502,Bestandsübersicht!A64),"")</f>
        <v/>
      </c>
      <c r="C64" s="14" t="str">
        <f>IFERROR(IF(B64="","",VLOOKUP(MID(B64,3,1)*1,Nebenrechnungen!Q$3:R$10,2,FALSE)),"")</f>
        <v/>
      </c>
      <c r="D64" s="15" t="str">
        <f>IFERROR(IF(C64="","",IF(C64="Pflichtkollekte",VLOOKUP(MID(B64,4,3),'Eingabe Zweckbestimmungen'!L:M,2,FALSE),IF(OR(MID(B64,3,1)*1=9,MID(B64,3,1)*1=5,MID(B64,3,1)*1=6,MID(B64,3,1)*1=7),"Keine Zweckbestimmung",IF(OR(MID(B64,3,1)*1=2,MID(B64,3,1)*1=3),VLOOKUP(MID(B64,4,3),'Eingabe Zweckbestimmungen'!B:C,2,FALSE),IF(MID(B64,3,1)*1=4,VLOOKUP(MID(B64,4,3),'Eingabe Zweckbestimmungen'!G:H,2,FALSE),""))))),"")</f>
        <v/>
      </c>
      <c r="E64" s="15" t="str">
        <f>IF(B64="","",IF(C64="Kollektenbons","N/A",VLOOKUP(LEFT(B64,2)*1,'Stammdaten Girokonten'!K:L,2,FALSE)))</f>
        <v/>
      </c>
      <c r="F64" s="19" t="str">
        <f>IF(C64="","",VLOOKUP(B64,Nebenrechnungen!H:I,2,FALSE))</f>
        <v/>
      </c>
      <c r="G64" s="21" t="str">
        <f>IF(C64="","",VLOOKUP(B64,Nebenrechnungen!H:J,3,FALSE))</f>
        <v/>
      </c>
      <c r="H64" s="21" t="str">
        <f>IF(C64="","",VLOOKUP(B64,Nebenrechnungen!H:K,4,FALSE))</f>
        <v/>
      </c>
      <c r="I64" s="19" t="str">
        <f t="shared" si="2"/>
        <v/>
      </c>
      <c r="J64" t="str">
        <f t="shared" si="3"/>
        <v/>
      </c>
    </row>
    <row r="65" spans="1:10" x14ac:dyDescent="0.25">
      <c r="A65">
        <v>49</v>
      </c>
      <c r="B65" s="67" t="str">
        <f>IFERROR(SMALL(Nebenrechnungen!H$3:H$502,Bestandsübersicht!A65),"")</f>
        <v/>
      </c>
      <c r="C65" s="14" t="str">
        <f>IFERROR(IF(B65="","",VLOOKUP(MID(B65,3,1)*1,Nebenrechnungen!Q$3:R$10,2,FALSE)),"")</f>
        <v/>
      </c>
      <c r="D65" s="15" t="str">
        <f>IFERROR(IF(C65="","",IF(C65="Pflichtkollekte",VLOOKUP(MID(B65,4,3),'Eingabe Zweckbestimmungen'!L:M,2,FALSE),IF(OR(MID(B65,3,1)*1=9,MID(B65,3,1)*1=5,MID(B65,3,1)*1=6,MID(B65,3,1)*1=7),"Keine Zweckbestimmung",IF(OR(MID(B65,3,1)*1=2,MID(B65,3,1)*1=3),VLOOKUP(MID(B65,4,3),'Eingabe Zweckbestimmungen'!B:C,2,FALSE),IF(MID(B65,3,1)*1=4,VLOOKUP(MID(B65,4,3),'Eingabe Zweckbestimmungen'!G:H,2,FALSE),""))))),"")</f>
        <v/>
      </c>
      <c r="E65" s="15" t="str">
        <f>IF(B65="","",IF(C65="Kollektenbons","N/A",VLOOKUP(LEFT(B65,2)*1,'Stammdaten Girokonten'!K:L,2,FALSE)))</f>
        <v/>
      </c>
      <c r="F65" s="19" t="str">
        <f>IF(C65="","",VLOOKUP(B65,Nebenrechnungen!H:I,2,FALSE))</f>
        <v/>
      </c>
      <c r="G65" s="21" t="str">
        <f>IF(C65="","",VLOOKUP(B65,Nebenrechnungen!H:J,3,FALSE))</f>
        <v/>
      </c>
      <c r="H65" s="21" t="str">
        <f>IF(C65="","",VLOOKUP(B65,Nebenrechnungen!H:K,4,FALSE))</f>
        <v/>
      </c>
      <c r="I65" s="19" t="str">
        <f t="shared" si="2"/>
        <v/>
      </c>
      <c r="J65" t="str">
        <f t="shared" si="3"/>
        <v/>
      </c>
    </row>
    <row r="66" spans="1:10" x14ac:dyDescent="0.25">
      <c r="A66">
        <v>50</v>
      </c>
      <c r="B66" s="67" t="str">
        <f>IFERROR(SMALL(Nebenrechnungen!H$3:H$502,Bestandsübersicht!A66),"")</f>
        <v/>
      </c>
      <c r="C66" s="14" t="str">
        <f>IFERROR(IF(B66="","",VLOOKUP(MID(B66,3,1)*1,Nebenrechnungen!Q$3:R$10,2,FALSE)),"")</f>
        <v/>
      </c>
      <c r="D66" s="15" t="str">
        <f>IFERROR(IF(C66="","",IF(C66="Pflichtkollekte",VLOOKUP(MID(B66,4,3),'Eingabe Zweckbestimmungen'!L:M,2,FALSE),IF(OR(MID(B66,3,1)*1=9,MID(B66,3,1)*1=5,MID(B66,3,1)*1=6,MID(B66,3,1)*1=7),"Keine Zweckbestimmung",IF(OR(MID(B66,3,1)*1=2,MID(B66,3,1)*1=3),VLOOKUP(MID(B66,4,3),'Eingabe Zweckbestimmungen'!B:C,2,FALSE),IF(MID(B66,3,1)*1=4,VLOOKUP(MID(B66,4,3),'Eingabe Zweckbestimmungen'!G:H,2,FALSE),""))))),"")</f>
        <v/>
      </c>
      <c r="E66" s="15" t="str">
        <f>IF(B66="","",IF(C66="Kollektenbons","N/A",VLOOKUP(LEFT(B66,2)*1,'Stammdaten Girokonten'!K:L,2,FALSE)))</f>
        <v/>
      </c>
      <c r="F66" s="19" t="str">
        <f>IF(C66="","",VLOOKUP(B66,Nebenrechnungen!H:I,2,FALSE))</f>
        <v/>
      </c>
      <c r="G66" s="21" t="str">
        <f>IF(C66="","",VLOOKUP(B66,Nebenrechnungen!H:J,3,FALSE))</f>
        <v/>
      </c>
      <c r="H66" s="21" t="str">
        <f>IF(C66="","",VLOOKUP(B66,Nebenrechnungen!H:K,4,FALSE))</f>
        <v/>
      </c>
      <c r="I66" s="19" t="str">
        <f t="shared" si="2"/>
        <v/>
      </c>
      <c r="J66" t="str">
        <f t="shared" si="3"/>
        <v/>
      </c>
    </row>
    <row r="67" spans="1:10" x14ac:dyDescent="0.25">
      <c r="A67">
        <v>51</v>
      </c>
      <c r="B67" s="67" t="str">
        <f>IFERROR(SMALL(Nebenrechnungen!H$3:H$502,Bestandsübersicht!A67),"")</f>
        <v/>
      </c>
      <c r="C67" s="14" t="str">
        <f>IFERROR(IF(B67="","",VLOOKUP(MID(B67,3,1)*1,Nebenrechnungen!Q$3:R$10,2,FALSE)),"")</f>
        <v/>
      </c>
      <c r="D67" s="15" t="str">
        <f>IFERROR(IF(C67="","",IF(C67="Pflichtkollekte",VLOOKUP(MID(B67,4,3),'Eingabe Zweckbestimmungen'!L:M,2,FALSE),IF(OR(MID(B67,3,1)*1=9,MID(B67,3,1)*1=5,MID(B67,3,1)*1=6,MID(B67,3,1)*1=7),"Keine Zweckbestimmung",IF(OR(MID(B67,3,1)*1=2,MID(B67,3,1)*1=3),VLOOKUP(MID(B67,4,3),'Eingabe Zweckbestimmungen'!B:C,2,FALSE),IF(MID(B67,3,1)*1=4,VLOOKUP(MID(B67,4,3),'Eingabe Zweckbestimmungen'!G:H,2,FALSE),""))))),"")</f>
        <v/>
      </c>
      <c r="E67" s="15" t="str">
        <f>IF(B67="","",IF(C67="Kollektenbons","N/A",VLOOKUP(LEFT(B67,2)*1,'Stammdaten Girokonten'!K:L,2,FALSE)))</f>
        <v/>
      </c>
      <c r="F67" s="19" t="str">
        <f>IF(C67="","",VLOOKUP(B67,Nebenrechnungen!H:I,2,FALSE))</f>
        <v/>
      </c>
      <c r="G67" s="21" t="str">
        <f>IF(C67="","",VLOOKUP(B67,Nebenrechnungen!H:J,3,FALSE))</f>
        <v/>
      </c>
      <c r="H67" s="21" t="str">
        <f>IF(C67="","",VLOOKUP(B67,Nebenrechnungen!H:K,4,FALSE))</f>
        <v/>
      </c>
      <c r="I67" s="19" t="str">
        <f t="shared" si="2"/>
        <v/>
      </c>
      <c r="J67" t="str">
        <f t="shared" si="3"/>
        <v/>
      </c>
    </row>
    <row r="68" spans="1:10" x14ac:dyDescent="0.25">
      <c r="A68">
        <v>52</v>
      </c>
      <c r="B68" s="67" t="str">
        <f>IFERROR(SMALL(Nebenrechnungen!H$3:H$502,Bestandsübersicht!A68),"")</f>
        <v/>
      </c>
      <c r="C68" s="14" t="str">
        <f>IFERROR(IF(B68="","",VLOOKUP(MID(B68,3,1)*1,Nebenrechnungen!Q$3:R$10,2,FALSE)),"")</f>
        <v/>
      </c>
      <c r="D68" s="15" t="str">
        <f>IFERROR(IF(C68="","",IF(C68="Pflichtkollekte",VLOOKUP(MID(B68,4,3),'Eingabe Zweckbestimmungen'!L:M,2,FALSE),IF(OR(MID(B68,3,1)*1=9,MID(B68,3,1)*1=5,MID(B68,3,1)*1=6,MID(B68,3,1)*1=7),"Keine Zweckbestimmung",IF(OR(MID(B68,3,1)*1=2,MID(B68,3,1)*1=3),VLOOKUP(MID(B68,4,3),'Eingabe Zweckbestimmungen'!B:C,2,FALSE),IF(MID(B68,3,1)*1=4,VLOOKUP(MID(B68,4,3),'Eingabe Zweckbestimmungen'!G:H,2,FALSE),""))))),"")</f>
        <v/>
      </c>
      <c r="E68" s="15" t="str">
        <f>IF(B68="","",IF(C68="Kollektenbons","N/A",VLOOKUP(LEFT(B68,2)*1,'Stammdaten Girokonten'!K:L,2,FALSE)))</f>
        <v/>
      </c>
      <c r="F68" s="19" t="str">
        <f>IF(C68="","",VLOOKUP(B68,Nebenrechnungen!H:I,2,FALSE))</f>
        <v/>
      </c>
      <c r="G68" s="21" t="str">
        <f>IF(C68="","",VLOOKUP(B68,Nebenrechnungen!H:J,3,FALSE))</f>
        <v/>
      </c>
      <c r="H68" s="21" t="str">
        <f>IF(C68="","",VLOOKUP(B68,Nebenrechnungen!H:K,4,FALSE))</f>
        <v/>
      </c>
      <c r="I68" s="19" t="str">
        <f t="shared" si="2"/>
        <v/>
      </c>
      <c r="J68" t="str">
        <f t="shared" si="3"/>
        <v/>
      </c>
    </row>
    <row r="69" spans="1:10" x14ac:dyDescent="0.25">
      <c r="A69">
        <v>53</v>
      </c>
      <c r="B69" s="67" t="str">
        <f>IFERROR(SMALL(Nebenrechnungen!H$3:H$502,Bestandsübersicht!A69),"")</f>
        <v/>
      </c>
      <c r="C69" s="14" t="str">
        <f>IFERROR(IF(B69="","",VLOOKUP(MID(B69,3,1)*1,Nebenrechnungen!Q$3:R$10,2,FALSE)),"")</f>
        <v/>
      </c>
      <c r="D69" s="15" t="str">
        <f>IFERROR(IF(C69="","",IF(C69="Pflichtkollekte",VLOOKUP(MID(B69,4,3),'Eingabe Zweckbestimmungen'!L:M,2,FALSE),IF(OR(MID(B69,3,1)*1=9,MID(B69,3,1)*1=5,MID(B69,3,1)*1=6,MID(B69,3,1)*1=7),"Keine Zweckbestimmung",IF(OR(MID(B69,3,1)*1=2,MID(B69,3,1)*1=3),VLOOKUP(MID(B69,4,3),'Eingabe Zweckbestimmungen'!B:C,2,FALSE),IF(MID(B69,3,1)*1=4,VLOOKUP(MID(B69,4,3),'Eingabe Zweckbestimmungen'!G:H,2,FALSE),""))))),"")</f>
        <v/>
      </c>
      <c r="E69" s="15" t="str">
        <f>IF(B69="","",IF(C69="Kollektenbons","N/A",VLOOKUP(LEFT(B69,2)*1,'Stammdaten Girokonten'!K:L,2,FALSE)))</f>
        <v/>
      </c>
      <c r="F69" s="19" t="str">
        <f>IF(C69="","",VLOOKUP(B69,Nebenrechnungen!H:I,2,FALSE))</f>
        <v/>
      </c>
      <c r="G69" s="21" t="str">
        <f>IF(C69="","",VLOOKUP(B69,Nebenrechnungen!H:J,3,FALSE))</f>
        <v/>
      </c>
      <c r="H69" s="21" t="str">
        <f>IF(C69="","",VLOOKUP(B69,Nebenrechnungen!H:K,4,FALSE))</f>
        <v/>
      </c>
      <c r="I69" s="19" t="str">
        <f t="shared" si="2"/>
        <v/>
      </c>
      <c r="J69" t="str">
        <f t="shared" si="3"/>
        <v/>
      </c>
    </row>
    <row r="70" spans="1:10" x14ac:dyDescent="0.25">
      <c r="A70">
        <v>54</v>
      </c>
      <c r="B70" s="67" t="str">
        <f>IFERROR(SMALL(Nebenrechnungen!H$3:H$502,Bestandsübersicht!A70),"")</f>
        <v/>
      </c>
      <c r="C70" s="14" t="str">
        <f>IFERROR(IF(B70="","",VLOOKUP(MID(B70,3,1)*1,Nebenrechnungen!Q$3:R$10,2,FALSE)),"")</f>
        <v/>
      </c>
      <c r="D70" s="15" t="str">
        <f>IFERROR(IF(C70="","",IF(C70="Pflichtkollekte",VLOOKUP(MID(B70,4,3),'Eingabe Zweckbestimmungen'!L:M,2,FALSE),IF(OR(MID(B70,3,1)*1=9,MID(B70,3,1)*1=5,MID(B70,3,1)*1=6,MID(B70,3,1)*1=7),"Keine Zweckbestimmung",IF(OR(MID(B70,3,1)*1=2,MID(B70,3,1)*1=3),VLOOKUP(MID(B70,4,3),'Eingabe Zweckbestimmungen'!B:C,2,FALSE),IF(MID(B70,3,1)*1=4,VLOOKUP(MID(B70,4,3),'Eingabe Zweckbestimmungen'!G:H,2,FALSE),""))))),"")</f>
        <v/>
      </c>
      <c r="E70" s="15" t="str">
        <f>IF(B70="","",IF(C70="Kollektenbons","N/A",VLOOKUP(LEFT(B70,2)*1,'Stammdaten Girokonten'!K:L,2,FALSE)))</f>
        <v/>
      </c>
      <c r="F70" s="19" t="str">
        <f>IF(C70="","",VLOOKUP(B70,Nebenrechnungen!H:I,2,FALSE))</f>
        <v/>
      </c>
      <c r="G70" s="21" t="str">
        <f>IF(C70="","",VLOOKUP(B70,Nebenrechnungen!H:J,3,FALSE))</f>
        <v/>
      </c>
      <c r="H70" s="21" t="str">
        <f>IF(C70="","",VLOOKUP(B70,Nebenrechnungen!H:K,4,FALSE))</f>
        <v/>
      </c>
      <c r="I70" s="19" t="str">
        <f t="shared" si="2"/>
        <v/>
      </c>
      <c r="J70" t="str">
        <f t="shared" si="3"/>
        <v/>
      </c>
    </row>
    <row r="71" spans="1:10" x14ac:dyDescent="0.25">
      <c r="A71">
        <v>55</v>
      </c>
      <c r="B71" s="67" t="str">
        <f>IFERROR(SMALL(Nebenrechnungen!H$3:H$502,Bestandsübersicht!A71),"")</f>
        <v/>
      </c>
      <c r="C71" s="14" t="str">
        <f>IFERROR(IF(B71="","",VLOOKUP(MID(B71,3,1)*1,Nebenrechnungen!Q$3:R$10,2,FALSE)),"")</f>
        <v/>
      </c>
      <c r="D71" s="15" t="str">
        <f>IFERROR(IF(C71="","",IF(C71="Pflichtkollekte",VLOOKUP(MID(B71,4,3),'Eingabe Zweckbestimmungen'!L:M,2,FALSE),IF(OR(MID(B71,3,1)*1=9,MID(B71,3,1)*1=5,MID(B71,3,1)*1=6,MID(B71,3,1)*1=7),"Keine Zweckbestimmung",IF(OR(MID(B71,3,1)*1=2,MID(B71,3,1)*1=3),VLOOKUP(MID(B71,4,3),'Eingabe Zweckbestimmungen'!B:C,2,FALSE),IF(MID(B71,3,1)*1=4,VLOOKUP(MID(B71,4,3),'Eingabe Zweckbestimmungen'!G:H,2,FALSE),""))))),"")</f>
        <v/>
      </c>
      <c r="E71" s="15" t="str">
        <f>IF(B71="","",IF(C71="Kollektenbons","N/A",VLOOKUP(LEFT(B71,2)*1,'Stammdaten Girokonten'!K:L,2,FALSE)))</f>
        <v/>
      </c>
      <c r="F71" s="19" t="str">
        <f>IF(C71="","",VLOOKUP(B71,Nebenrechnungen!H:I,2,FALSE))</f>
        <v/>
      </c>
      <c r="G71" s="21" t="str">
        <f>IF(C71="","",VLOOKUP(B71,Nebenrechnungen!H:J,3,FALSE))</f>
        <v/>
      </c>
      <c r="H71" s="21" t="str">
        <f>IF(C71="","",VLOOKUP(B71,Nebenrechnungen!H:K,4,FALSE))</f>
        <v/>
      </c>
      <c r="I71" s="19" t="str">
        <f t="shared" si="2"/>
        <v/>
      </c>
      <c r="J71" t="str">
        <f t="shared" si="3"/>
        <v/>
      </c>
    </row>
    <row r="72" spans="1:10" x14ac:dyDescent="0.25">
      <c r="A72">
        <v>56</v>
      </c>
      <c r="B72" s="67" t="str">
        <f>IFERROR(SMALL(Nebenrechnungen!H$3:H$502,Bestandsübersicht!A72),"")</f>
        <v/>
      </c>
      <c r="C72" s="14" t="str">
        <f>IFERROR(IF(B72="","",VLOOKUP(MID(B72,3,1)*1,Nebenrechnungen!Q$3:R$10,2,FALSE)),"")</f>
        <v/>
      </c>
      <c r="D72" s="15" t="str">
        <f>IFERROR(IF(C72="","",IF(C72="Pflichtkollekte",VLOOKUP(MID(B72,4,3),'Eingabe Zweckbestimmungen'!L:M,2,FALSE),IF(OR(MID(B72,3,1)*1=9,MID(B72,3,1)*1=5,MID(B72,3,1)*1=6,MID(B72,3,1)*1=7),"Keine Zweckbestimmung",IF(OR(MID(B72,3,1)*1=2,MID(B72,3,1)*1=3),VLOOKUP(MID(B72,4,3),'Eingabe Zweckbestimmungen'!B:C,2,FALSE),IF(MID(B72,3,1)*1=4,VLOOKUP(MID(B72,4,3),'Eingabe Zweckbestimmungen'!G:H,2,FALSE),""))))),"")</f>
        <v/>
      </c>
      <c r="E72" s="15" t="str">
        <f>IF(B72="","",IF(C72="Kollektenbons","N/A",VLOOKUP(LEFT(B72,2)*1,'Stammdaten Girokonten'!K:L,2,FALSE)))</f>
        <v/>
      </c>
      <c r="F72" s="19" t="str">
        <f>IF(C72="","",VLOOKUP(B72,Nebenrechnungen!H:I,2,FALSE))</f>
        <v/>
      </c>
      <c r="G72" s="21" t="str">
        <f>IF(C72="","",VLOOKUP(B72,Nebenrechnungen!H:J,3,FALSE))</f>
        <v/>
      </c>
      <c r="H72" s="21" t="str">
        <f>IF(C72="","",VLOOKUP(B72,Nebenrechnungen!H:K,4,FALSE))</f>
        <v/>
      </c>
      <c r="I72" s="19" t="str">
        <f t="shared" si="2"/>
        <v/>
      </c>
      <c r="J72" t="str">
        <f t="shared" si="3"/>
        <v/>
      </c>
    </row>
    <row r="73" spans="1:10" x14ac:dyDescent="0.25">
      <c r="A73">
        <v>57</v>
      </c>
      <c r="B73" s="67" t="str">
        <f>IFERROR(SMALL(Nebenrechnungen!H$3:H$502,Bestandsübersicht!A73),"")</f>
        <v/>
      </c>
      <c r="C73" s="14" t="str">
        <f>IFERROR(IF(B73="","",VLOOKUP(MID(B73,3,1)*1,Nebenrechnungen!Q$3:R$10,2,FALSE)),"")</f>
        <v/>
      </c>
      <c r="D73" s="15" t="str">
        <f>IFERROR(IF(C73="","",IF(C73="Pflichtkollekte",VLOOKUP(MID(B73,4,3),'Eingabe Zweckbestimmungen'!L:M,2,FALSE),IF(OR(MID(B73,3,1)*1=9,MID(B73,3,1)*1=5,MID(B73,3,1)*1=6,MID(B73,3,1)*1=7),"Keine Zweckbestimmung",IF(OR(MID(B73,3,1)*1=2,MID(B73,3,1)*1=3),VLOOKUP(MID(B73,4,3),'Eingabe Zweckbestimmungen'!B:C,2,FALSE),IF(MID(B73,3,1)*1=4,VLOOKUP(MID(B73,4,3),'Eingabe Zweckbestimmungen'!G:H,2,FALSE),""))))),"")</f>
        <v/>
      </c>
      <c r="E73" s="15" t="str">
        <f>IF(B73="","",IF(C73="Kollektenbons","N/A",VLOOKUP(LEFT(B73,2)*1,'Stammdaten Girokonten'!K:L,2,FALSE)))</f>
        <v/>
      </c>
      <c r="F73" s="19" t="str">
        <f>IF(C73="","",VLOOKUP(B73,Nebenrechnungen!H:I,2,FALSE))</f>
        <v/>
      </c>
      <c r="G73" s="21" t="str">
        <f>IF(C73="","",VLOOKUP(B73,Nebenrechnungen!H:J,3,FALSE))</f>
        <v/>
      </c>
      <c r="H73" s="21" t="str">
        <f>IF(C73="","",VLOOKUP(B73,Nebenrechnungen!H:K,4,FALSE))</f>
        <v/>
      </c>
      <c r="I73" s="19" t="str">
        <f t="shared" si="2"/>
        <v/>
      </c>
      <c r="J73" t="str">
        <f t="shared" si="3"/>
        <v/>
      </c>
    </row>
    <row r="74" spans="1:10" x14ac:dyDescent="0.25">
      <c r="A74">
        <v>58</v>
      </c>
      <c r="B74" s="67" t="str">
        <f>IFERROR(SMALL(Nebenrechnungen!H$3:H$502,Bestandsübersicht!A74),"")</f>
        <v/>
      </c>
      <c r="C74" s="14" t="str">
        <f>IFERROR(IF(B74="","",VLOOKUP(MID(B74,3,1)*1,Nebenrechnungen!Q$3:R$10,2,FALSE)),"")</f>
        <v/>
      </c>
      <c r="D74" s="15" t="str">
        <f>IFERROR(IF(C74="","",IF(C74="Pflichtkollekte",VLOOKUP(MID(B74,4,3),'Eingabe Zweckbestimmungen'!L:M,2,FALSE),IF(OR(MID(B74,3,1)*1=9,MID(B74,3,1)*1=5,MID(B74,3,1)*1=6,MID(B74,3,1)*1=7),"Keine Zweckbestimmung",IF(OR(MID(B74,3,1)*1=2,MID(B74,3,1)*1=3),VLOOKUP(MID(B74,4,3),'Eingabe Zweckbestimmungen'!B:C,2,FALSE),IF(MID(B74,3,1)*1=4,VLOOKUP(MID(B74,4,3),'Eingabe Zweckbestimmungen'!G:H,2,FALSE),""))))),"")</f>
        <v/>
      </c>
      <c r="E74" s="15" t="str">
        <f>IF(B74="","",IF(C74="Kollektenbons","N/A",VLOOKUP(LEFT(B74,2)*1,'Stammdaten Girokonten'!K:L,2,FALSE)))</f>
        <v/>
      </c>
      <c r="F74" s="19" t="str">
        <f>IF(C74="","",VLOOKUP(B74,Nebenrechnungen!H:I,2,FALSE))</f>
        <v/>
      </c>
      <c r="G74" s="21" t="str">
        <f>IF(C74="","",VLOOKUP(B74,Nebenrechnungen!H:J,3,FALSE))</f>
        <v/>
      </c>
      <c r="H74" s="21" t="str">
        <f>IF(C74="","",VLOOKUP(B74,Nebenrechnungen!H:K,4,FALSE))</f>
        <v/>
      </c>
      <c r="I74" s="19" t="str">
        <f t="shared" si="2"/>
        <v/>
      </c>
      <c r="J74" t="str">
        <f t="shared" si="3"/>
        <v/>
      </c>
    </row>
    <row r="75" spans="1:10" x14ac:dyDescent="0.25">
      <c r="A75">
        <v>59</v>
      </c>
      <c r="B75" s="67" t="str">
        <f>IFERROR(SMALL(Nebenrechnungen!H$3:H$502,Bestandsübersicht!A75),"")</f>
        <v/>
      </c>
      <c r="C75" s="14" t="str">
        <f>IFERROR(IF(B75="","",VLOOKUP(MID(B75,3,1)*1,Nebenrechnungen!Q$3:R$10,2,FALSE)),"")</f>
        <v/>
      </c>
      <c r="D75" s="15" t="str">
        <f>IFERROR(IF(C75="","",IF(C75="Pflichtkollekte",VLOOKUP(MID(B75,4,3),'Eingabe Zweckbestimmungen'!L:M,2,FALSE),IF(OR(MID(B75,3,1)*1=9,MID(B75,3,1)*1=5,MID(B75,3,1)*1=6,MID(B75,3,1)*1=7),"Keine Zweckbestimmung",IF(OR(MID(B75,3,1)*1=2,MID(B75,3,1)*1=3),VLOOKUP(MID(B75,4,3),'Eingabe Zweckbestimmungen'!B:C,2,FALSE),IF(MID(B75,3,1)*1=4,VLOOKUP(MID(B75,4,3),'Eingabe Zweckbestimmungen'!G:H,2,FALSE),""))))),"")</f>
        <v/>
      </c>
      <c r="E75" s="15" t="str">
        <f>IF(B75="","",IF(C75="Kollektenbons","N/A",VLOOKUP(LEFT(B75,2)*1,'Stammdaten Girokonten'!K:L,2,FALSE)))</f>
        <v/>
      </c>
      <c r="F75" s="19" t="str">
        <f>IF(C75="","",VLOOKUP(B75,Nebenrechnungen!H:I,2,FALSE))</f>
        <v/>
      </c>
      <c r="G75" s="21" t="str">
        <f>IF(C75="","",VLOOKUP(B75,Nebenrechnungen!H:J,3,FALSE))</f>
        <v/>
      </c>
      <c r="H75" s="21" t="str">
        <f>IF(C75="","",VLOOKUP(B75,Nebenrechnungen!H:K,4,FALSE))</f>
        <v/>
      </c>
      <c r="I75" s="19" t="str">
        <f t="shared" si="2"/>
        <v/>
      </c>
      <c r="J75" t="str">
        <f t="shared" si="3"/>
        <v/>
      </c>
    </row>
    <row r="76" spans="1:10" x14ac:dyDescent="0.25">
      <c r="A76">
        <v>60</v>
      </c>
      <c r="B76" s="67" t="str">
        <f>IFERROR(SMALL(Nebenrechnungen!H$3:H$502,Bestandsübersicht!A76),"")</f>
        <v/>
      </c>
      <c r="C76" s="14" t="str">
        <f>IFERROR(IF(B76="","",VLOOKUP(MID(B76,3,1)*1,Nebenrechnungen!Q$3:R$10,2,FALSE)),"")</f>
        <v/>
      </c>
      <c r="D76" s="15" t="str">
        <f>IFERROR(IF(C76="","",IF(C76="Pflichtkollekte",VLOOKUP(MID(B76,4,3),'Eingabe Zweckbestimmungen'!L:M,2,FALSE),IF(OR(MID(B76,3,1)*1=9,MID(B76,3,1)*1=5,MID(B76,3,1)*1=6,MID(B76,3,1)*1=7),"Keine Zweckbestimmung",IF(OR(MID(B76,3,1)*1=2,MID(B76,3,1)*1=3),VLOOKUP(MID(B76,4,3),'Eingabe Zweckbestimmungen'!B:C,2,FALSE),IF(MID(B76,3,1)*1=4,VLOOKUP(MID(B76,4,3),'Eingabe Zweckbestimmungen'!G:H,2,FALSE),""))))),"")</f>
        <v/>
      </c>
      <c r="E76" s="15" t="str">
        <f>IF(B76="","",IF(C76="Kollektenbons","N/A",VLOOKUP(LEFT(B76,2)*1,'Stammdaten Girokonten'!K:L,2,FALSE)))</f>
        <v/>
      </c>
      <c r="F76" s="19" t="str">
        <f>IF(C76="","",VLOOKUP(B76,Nebenrechnungen!H:I,2,FALSE))</f>
        <v/>
      </c>
      <c r="G76" s="21" t="str">
        <f>IF(C76="","",VLOOKUP(B76,Nebenrechnungen!H:J,3,FALSE))</f>
        <v/>
      </c>
      <c r="H76" s="21" t="str">
        <f>IF(C76="","",VLOOKUP(B76,Nebenrechnungen!H:K,4,FALSE))</f>
        <v/>
      </c>
      <c r="I76" s="19" t="str">
        <f t="shared" si="2"/>
        <v/>
      </c>
      <c r="J76" t="str">
        <f t="shared" si="3"/>
        <v/>
      </c>
    </row>
    <row r="77" spans="1:10" x14ac:dyDescent="0.25">
      <c r="A77">
        <v>61</v>
      </c>
      <c r="B77" s="67" t="str">
        <f>IFERROR(SMALL(Nebenrechnungen!H$3:H$502,Bestandsübersicht!A77),"")</f>
        <v/>
      </c>
      <c r="C77" s="14" t="str">
        <f>IFERROR(IF(B77="","",VLOOKUP(MID(B77,3,1)*1,Nebenrechnungen!Q$3:R$10,2,FALSE)),"")</f>
        <v/>
      </c>
      <c r="D77" s="15" t="str">
        <f>IFERROR(IF(C77="","",IF(C77="Pflichtkollekte",VLOOKUP(MID(B77,4,3),'Eingabe Zweckbestimmungen'!L:M,2,FALSE),IF(OR(MID(B77,3,1)*1=9,MID(B77,3,1)*1=5,MID(B77,3,1)*1=6,MID(B77,3,1)*1=7),"Keine Zweckbestimmung",IF(OR(MID(B77,3,1)*1=2,MID(B77,3,1)*1=3),VLOOKUP(MID(B77,4,3),'Eingabe Zweckbestimmungen'!B:C,2,FALSE),IF(MID(B77,3,1)*1=4,VLOOKUP(MID(B77,4,3),'Eingabe Zweckbestimmungen'!G:H,2,FALSE),""))))),"")</f>
        <v/>
      </c>
      <c r="E77" s="15" t="str">
        <f>IF(B77="","",IF(C77="Kollektenbons","N/A",VLOOKUP(LEFT(B77,2)*1,'Stammdaten Girokonten'!K:L,2,FALSE)))</f>
        <v/>
      </c>
      <c r="F77" s="19" t="str">
        <f>IF(C77="","",VLOOKUP(B77,Nebenrechnungen!H:I,2,FALSE))</f>
        <v/>
      </c>
      <c r="G77" s="21" t="str">
        <f>IF(C77="","",VLOOKUP(B77,Nebenrechnungen!H:J,3,FALSE))</f>
        <v/>
      </c>
      <c r="H77" s="21" t="str">
        <f>IF(C77="","",VLOOKUP(B77,Nebenrechnungen!H:K,4,FALSE))</f>
        <v/>
      </c>
      <c r="I77" s="19" t="str">
        <f t="shared" si="2"/>
        <v/>
      </c>
      <c r="J77" t="str">
        <f t="shared" si="3"/>
        <v/>
      </c>
    </row>
    <row r="78" spans="1:10" x14ac:dyDescent="0.25">
      <c r="A78">
        <v>62</v>
      </c>
      <c r="B78" s="67" t="str">
        <f>IFERROR(SMALL(Nebenrechnungen!H$3:H$502,Bestandsübersicht!A78),"")</f>
        <v/>
      </c>
      <c r="C78" s="14" t="str">
        <f>IFERROR(IF(B78="","",VLOOKUP(MID(B78,3,1)*1,Nebenrechnungen!Q$3:R$10,2,FALSE)),"")</f>
        <v/>
      </c>
      <c r="D78" s="15" t="str">
        <f>IFERROR(IF(C78="","",IF(C78="Pflichtkollekte",VLOOKUP(MID(B78,4,3),'Eingabe Zweckbestimmungen'!L:M,2,FALSE),IF(OR(MID(B78,3,1)*1=9,MID(B78,3,1)*1=5,MID(B78,3,1)*1=6,MID(B78,3,1)*1=7),"Keine Zweckbestimmung",IF(OR(MID(B78,3,1)*1=2,MID(B78,3,1)*1=3),VLOOKUP(MID(B78,4,3),'Eingabe Zweckbestimmungen'!B:C,2,FALSE),IF(MID(B78,3,1)*1=4,VLOOKUP(MID(B78,4,3),'Eingabe Zweckbestimmungen'!G:H,2,FALSE),""))))),"")</f>
        <v/>
      </c>
      <c r="E78" s="15" t="str">
        <f>IF(B78="","",IF(C78="Kollektenbons","N/A",VLOOKUP(LEFT(B78,2)*1,'Stammdaten Girokonten'!K:L,2,FALSE)))</f>
        <v/>
      </c>
      <c r="F78" s="19" t="str">
        <f>IF(C78="","",VLOOKUP(B78,Nebenrechnungen!H:I,2,FALSE))</f>
        <v/>
      </c>
      <c r="G78" s="21" t="str">
        <f>IF(C78="","",VLOOKUP(B78,Nebenrechnungen!H:J,3,FALSE))</f>
        <v/>
      </c>
      <c r="H78" s="21" t="str">
        <f>IF(C78="","",VLOOKUP(B78,Nebenrechnungen!H:K,4,FALSE))</f>
        <v/>
      </c>
      <c r="I78" s="19" t="str">
        <f t="shared" si="2"/>
        <v/>
      </c>
      <c r="J78" t="str">
        <f t="shared" si="3"/>
        <v/>
      </c>
    </row>
    <row r="79" spans="1:10" x14ac:dyDescent="0.25">
      <c r="A79">
        <v>63</v>
      </c>
      <c r="B79" s="67" t="str">
        <f>IFERROR(SMALL(Nebenrechnungen!H$3:H$502,Bestandsübersicht!A79),"")</f>
        <v/>
      </c>
      <c r="C79" s="14" t="str">
        <f>IFERROR(IF(B79="","",VLOOKUP(MID(B79,3,1)*1,Nebenrechnungen!Q$3:R$10,2,FALSE)),"")</f>
        <v/>
      </c>
      <c r="D79" s="15" t="str">
        <f>IFERROR(IF(C79="","",IF(C79="Pflichtkollekte",VLOOKUP(MID(B79,4,3),'Eingabe Zweckbestimmungen'!L:M,2,FALSE),IF(OR(MID(B79,3,1)*1=9,MID(B79,3,1)*1=5,MID(B79,3,1)*1=6,MID(B79,3,1)*1=7),"Keine Zweckbestimmung",IF(OR(MID(B79,3,1)*1=2,MID(B79,3,1)*1=3),VLOOKUP(MID(B79,4,3),'Eingabe Zweckbestimmungen'!B:C,2,FALSE),IF(MID(B79,3,1)*1=4,VLOOKUP(MID(B79,4,3),'Eingabe Zweckbestimmungen'!G:H,2,FALSE),""))))),"")</f>
        <v/>
      </c>
      <c r="E79" s="15" t="str">
        <f>IF(B79="","",IF(C79="Kollektenbons","N/A",VLOOKUP(LEFT(B79,2)*1,'Stammdaten Girokonten'!K:L,2,FALSE)))</f>
        <v/>
      </c>
      <c r="F79" s="19" t="str">
        <f>IF(C79="","",VLOOKUP(B79,Nebenrechnungen!H:I,2,FALSE))</f>
        <v/>
      </c>
      <c r="G79" s="21" t="str">
        <f>IF(C79="","",VLOOKUP(B79,Nebenrechnungen!H:J,3,FALSE))</f>
        <v/>
      </c>
      <c r="H79" s="21" t="str">
        <f>IF(C79="","",VLOOKUP(B79,Nebenrechnungen!H:K,4,FALSE))</f>
        <v/>
      </c>
      <c r="I79" s="19" t="str">
        <f t="shared" si="2"/>
        <v/>
      </c>
      <c r="J79" t="str">
        <f t="shared" si="3"/>
        <v/>
      </c>
    </row>
    <row r="80" spans="1:10" x14ac:dyDescent="0.25">
      <c r="A80">
        <v>64</v>
      </c>
      <c r="B80" s="67" t="str">
        <f>IFERROR(SMALL(Nebenrechnungen!H$3:H$502,Bestandsübersicht!A80),"")</f>
        <v/>
      </c>
      <c r="C80" s="14" t="str">
        <f>IFERROR(IF(B80="","",VLOOKUP(MID(B80,3,1)*1,Nebenrechnungen!Q$3:R$10,2,FALSE)),"")</f>
        <v/>
      </c>
      <c r="D80" s="15" t="str">
        <f>IFERROR(IF(C80="","",IF(C80="Pflichtkollekte",VLOOKUP(MID(B80,4,3),'Eingabe Zweckbestimmungen'!L:M,2,FALSE),IF(OR(MID(B80,3,1)*1=9,MID(B80,3,1)*1=5,MID(B80,3,1)*1=6,MID(B80,3,1)*1=7),"Keine Zweckbestimmung",IF(OR(MID(B80,3,1)*1=2,MID(B80,3,1)*1=3),VLOOKUP(MID(B80,4,3),'Eingabe Zweckbestimmungen'!B:C,2,FALSE),IF(MID(B80,3,1)*1=4,VLOOKUP(MID(B80,4,3),'Eingabe Zweckbestimmungen'!G:H,2,FALSE),""))))),"")</f>
        <v/>
      </c>
      <c r="E80" s="15" t="str">
        <f>IF(B80="","",IF(C80="Kollektenbons","N/A",VLOOKUP(LEFT(B80,2)*1,'Stammdaten Girokonten'!K:L,2,FALSE)))</f>
        <v/>
      </c>
      <c r="F80" s="19" t="str">
        <f>IF(C80="","",VLOOKUP(B80,Nebenrechnungen!H:I,2,FALSE))</f>
        <v/>
      </c>
      <c r="G80" s="21" t="str">
        <f>IF(C80="","",VLOOKUP(B80,Nebenrechnungen!H:J,3,FALSE))</f>
        <v/>
      </c>
      <c r="H80" s="21" t="str">
        <f>IF(C80="","",VLOOKUP(B80,Nebenrechnungen!H:K,4,FALSE))</f>
        <v/>
      </c>
      <c r="I80" s="19" t="str">
        <f t="shared" si="2"/>
        <v/>
      </c>
      <c r="J80" t="str">
        <f t="shared" si="3"/>
        <v/>
      </c>
    </row>
    <row r="81" spans="1:10" x14ac:dyDescent="0.25">
      <c r="A81">
        <v>65</v>
      </c>
      <c r="B81" s="67" t="str">
        <f>IFERROR(SMALL(Nebenrechnungen!H$3:H$502,Bestandsübersicht!A81),"")</f>
        <v/>
      </c>
      <c r="C81" s="14" t="str">
        <f>IFERROR(IF(B81="","",VLOOKUP(MID(B81,3,1)*1,Nebenrechnungen!Q$3:R$10,2,FALSE)),"")</f>
        <v/>
      </c>
      <c r="D81" s="15" t="str">
        <f>IFERROR(IF(C81="","",IF(C81="Pflichtkollekte",VLOOKUP(MID(B81,4,3),'Eingabe Zweckbestimmungen'!L:M,2,FALSE),IF(OR(MID(B81,3,1)*1=9,MID(B81,3,1)*1=5,MID(B81,3,1)*1=6,MID(B81,3,1)*1=7),"Keine Zweckbestimmung",IF(OR(MID(B81,3,1)*1=2,MID(B81,3,1)*1=3),VLOOKUP(MID(B81,4,3),'Eingabe Zweckbestimmungen'!B:C,2,FALSE),IF(MID(B81,3,1)*1=4,VLOOKUP(MID(B81,4,3),'Eingabe Zweckbestimmungen'!G:H,2,FALSE),""))))),"")</f>
        <v/>
      </c>
      <c r="E81" s="15" t="str">
        <f>IF(B81="","",IF(C81="Kollektenbons","N/A",VLOOKUP(LEFT(B81,2)*1,'Stammdaten Girokonten'!K:L,2,FALSE)))</f>
        <v/>
      </c>
      <c r="F81" s="19" t="str">
        <f>IF(C81="","",VLOOKUP(B81,Nebenrechnungen!H:I,2,FALSE))</f>
        <v/>
      </c>
      <c r="G81" s="21" t="str">
        <f>IF(C81="","",VLOOKUP(B81,Nebenrechnungen!H:J,3,FALSE))</f>
        <v/>
      </c>
      <c r="H81" s="21" t="str">
        <f>IF(C81="","",VLOOKUP(B81,Nebenrechnungen!H:K,4,FALSE))</f>
        <v/>
      </c>
      <c r="I81" s="19" t="str">
        <f t="shared" si="2"/>
        <v/>
      </c>
      <c r="J81" t="str">
        <f t="shared" si="3"/>
        <v/>
      </c>
    </row>
    <row r="82" spans="1:10" x14ac:dyDescent="0.25">
      <c r="A82">
        <v>66</v>
      </c>
      <c r="B82" s="67" t="str">
        <f>IFERROR(SMALL(Nebenrechnungen!H$3:H$502,Bestandsübersicht!A82),"")</f>
        <v/>
      </c>
      <c r="C82" s="14" t="str">
        <f>IFERROR(IF(B82="","",VLOOKUP(MID(B82,3,1)*1,Nebenrechnungen!Q$3:R$10,2,FALSE)),"")</f>
        <v/>
      </c>
      <c r="D82" s="15" t="str">
        <f>IFERROR(IF(C82="","",IF(C82="Pflichtkollekte",VLOOKUP(MID(B82,4,3),'Eingabe Zweckbestimmungen'!L:M,2,FALSE),IF(OR(MID(B82,3,1)*1=9,MID(B82,3,1)*1=5,MID(B82,3,1)*1=6,MID(B82,3,1)*1=7),"Keine Zweckbestimmung",IF(OR(MID(B82,3,1)*1=2,MID(B82,3,1)*1=3),VLOOKUP(MID(B82,4,3),'Eingabe Zweckbestimmungen'!B:C,2,FALSE),IF(MID(B82,3,1)*1=4,VLOOKUP(MID(B82,4,3),'Eingabe Zweckbestimmungen'!G:H,2,FALSE),""))))),"")</f>
        <v/>
      </c>
      <c r="E82" s="15" t="str">
        <f>IF(B82="","",IF(C82="Kollektenbons","N/A",VLOOKUP(LEFT(B82,2)*1,'Stammdaten Girokonten'!K:L,2,FALSE)))</f>
        <v/>
      </c>
      <c r="F82" s="19" t="str">
        <f>IF(C82="","",VLOOKUP(B82,Nebenrechnungen!H:I,2,FALSE))</f>
        <v/>
      </c>
      <c r="G82" s="21" t="str">
        <f>IF(C82="","",VLOOKUP(B82,Nebenrechnungen!H:J,3,FALSE))</f>
        <v/>
      </c>
      <c r="H82" s="21" t="str">
        <f>IF(C82="","",VLOOKUP(B82,Nebenrechnungen!H:K,4,FALSE))</f>
        <v/>
      </c>
      <c r="I82" s="19" t="str">
        <f t="shared" ref="I82:I145" si="4">IF(C82="","",IF(B82="","",F82+G82+H82))</f>
        <v/>
      </c>
      <c r="J82" t="str">
        <f t="shared" si="3"/>
        <v/>
      </c>
    </row>
    <row r="83" spans="1:10" x14ac:dyDescent="0.25">
      <c r="A83">
        <v>67</v>
      </c>
      <c r="B83" s="67" t="str">
        <f>IFERROR(SMALL(Nebenrechnungen!H$3:H$502,Bestandsübersicht!A83),"")</f>
        <v/>
      </c>
      <c r="C83" s="14" t="str">
        <f>IFERROR(IF(B83="","",VLOOKUP(MID(B83,3,1)*1,Nebenrechnungen!Q$3:R$10,2,FALSE)),"")</f>
        <v/>
      </c>
      <c r="D83" s="15" t="str">
        <f>IFERROR(IF(C83="","",IF(C83="Pflichtkollekte",VLOOKUP(MID(B83,4,3),'Eingabe Zweckbestimmungen'!L:M,2,FALSE),IF(OR(MID(B83,3,1)*1=9,MID(B83,3,1)*1=5,MID(B83,3,1)*1=6,MID(B83,3,1)*1=7),"Keine Zweckbestimmung",IF(OR(MID(B83,3,1)*1=2,MID(B83,3,1)*1=3),VLOOKUP(MID(B83,4,3),'Eingabe Zweckbestimmungen'!B:C,2,FALSE),IF(MID(B83,3,1)*1=4,VLOOKUP(MID(B83,4,3),'Eingabe Zweckbestimmungen'!G:H,2,FALSE),""))))),"")</f>
        <v/>
      </c>
      <c r="E83" s="15" t="str">
        <f>IF(B83="","",IF(C83="Kollektenbons","N/A",VLOOKUP(LEFT(B83,2)*1,'Stammdaten Girokonten'!K:L,2,FALSE)))</f>
        <v/>
      </c>
      <c r="F83" s="19" t="str">
        <f>IF(C83="","",VLOOKUP(B83,Nebenrechnungen!H:I,2,FALSE))</f>
        <v/>
      </c>
      <c r="G83" s="21" t="str">
        <f>IF(C83="","",VLOOKUP(B83,Nebenrechnungen!H:J,3,FALSE))</f>
        <v/>
      </c>
      <c r="H83" s="21" t="str">
        <f>IF(C83="","",VLOOKUP(B83,Nebenrechnungen!H:K,4,FALSE))</f>
        <v/>
      </c>
      <c r="I83" s="19" t="str">
        <f t="shared" si="4"/>
        <v/>
      </c>
      <c r="J83" t="str">
        <f t="shared" ref="J83:J116" si="5">IF(AND(OR(C83="Pflichtkollekte",C83="Zweckgebundene Kollekte",C83="Zweckgebundene Spende"),D83=""),"Bitte tragen Sie in der Kollektenübersicht überall eine Zweckbindung ein!",IF(B83&lt;100000,"Bitte überprüfen Sie die Register Kollektenübersicht und Anfangsbestände",""))</f>
        <v/>
      </c>
    </row>
    <row r="84" spans="1:10" x14ac:dyDescent="0.25">
      <c r="A84">
        <v>68</v>
      </c>
      <c r="B84" s="67" t="str">
        <f>IFERROR(SMALL(Nebenrechnungen!H$3:H$502,Bestandsübersicht!A84),"")</f>
        <v/>
      </c>
      <c r="C84" s="14" t="str">
        <f>IFERROR(IF(B84="","",VLOOKUP(MID(B84,3,1)*1,Nebenrechnungen!Q$3:R$10,2,FALSE)),"")</f>
        <v/>
      </c>
      <c r="D84" s="15" t="str">
        <f>IFERROR(IF(C84="","",IF(C84="Pflichtkollekte",VLOOKUP(MID(B84,4,3),'Eingabe Zweckbestimmungen'!L:M,2,FALSE),IF(OR(MID(B84,3,1)*1=9,MID(B84,3,1)*1=5,MID(B84,3,1)*1=6,MID(B84,3,1)*1=7),"Keine Zweckbestimmung",IF(OR(MID(B84,3,1)*1=2,MID(B84,3,1)*1=3),VLOOKUP(MID(B84,4,3),'Eingabe Zweckbestimmungen'!B:C,2,FALSE),IF(MID(B84,3,1)*1=4,VLOOKUP(MID(B84,4,3),'Eingabe Zweckbestimmungen'!G:H,2,FALSE),""))))),"")</f>
        <v/>
      </c>
      <c r="E84" s="15" t="str">
        <f>IF(B84="","",IF(C84="Kollektenbons","N/A",VLOOKUP(LEFT(B84,2)*1,'Stammdaten Girokonten'!K:L,2,FALSE)))</f>
        <v/>
      </c>
      <c r="F84" s="19" t="str">
        <f>IF(C84="","",VLOOKUP(B84,Nebenrechnungen!H:I,2,FALSE))</f>
        <v/>
      </c>
      <c r="G84" s="21" t="str">
        <f>IF(C84="","",VLOOKUP(B84,Nebenrechnungen!H:J,3,FALSE))</f>
        <v/>
      </c>
      <c r="H84" s="21" t="str">
        <f>IF(C84="","",VLOOKUP(B84,Nebenrechnungen!H:K,4,FALSE))</f>
        <v/>
      </c>
      <c r="I84" s="19" t="str">
        <f t="shared" si="4"/>
        <v/>
      </c>
      <c r="J84" t="str">
        <f t="shared" si="5"/>
        <v/>
      </c>
    </row>
    <row r="85" spans="1:10" x14ac:dyDescent="0.25">
      <c r="A85">
        <v>69</v>
      </c>
      <c r="B85" s="67" t="str">
        <f>IFERROR(SMALL(Nebenrechnungen!H$3:H$502,Bestandsübersicht!A85),"")</f>
        <v/>
      </c>
      <c r="C85" s="14" t="str">
        <f>IFERROR(IF(B85="","",VLOOKUP(MID(B85,3,1)*1,Nebenrechnungen!Q$3:R$10,2,FALSE)),"")</f>
        <v/>
      </c>
      <c r="D85" s="15" t="str">
        <f>IFERROR(IF(C85="","",IF(C85="Pflichtkollekte",VLOOKUP(MID(B85,4,3),'Eingabe Zweckbestimmungen'!L:M,2,FALSE),IF(OR(MID(B85,3,1)*1=9,MID(B85,3,1)*1=5,MID(B85,3,1)*1=6,MID(B85,3,1)*1=7),"Keine Zweckbestimmung",IF(OR(MID(B85,3,1)*1=2,MID(B85,3,1)*1=3),VLOOKUP(MID(B85,4,3),'Eingabe Zweckbestimmungen'!B:C,2,FALSE),IF(MID(B85,3,1)*1=4,VLOOKUP(MID(B85,4,3),'Eingabe Zweckbestimmungen'!G:H,2,FALSE),""))))),"")</f>
        <v/>
      </c>
      <c r="E85" s="15" t="str">
        <f>IF(B85="","",IF(C85="Kollektenbons","N/A",VLOOKUP(LEFT(B85,2)*1,'Stammdaten Girokonten'!K:L,2,FALSE)))</f>
        <v/>
      </c>
      <c r="F85" s="19" t="str">
        <f>IF(C85="","",VLOOKUP(B85,Nebenrechnungen!H:I,2,FALSE))</f>
        <v/>
      </c>
      <c r="G85" s="21" t="str">
        <f>IF(C85="","",VLOOKUP(B85,Nebenrechnungen!H:J,3,FALSE))</f>
        <v/>
      </c>
      <c r="H85" s="21" t="str">
        <f>IF(C85="","",VLOOKUP(B85,Nebenrechnungen!H:K,4,FALSE))</f>
        <v/>
      </c>
      <c r="I85" s="19" t="str">
        <f t="shared" si="4"/>
        <v/>
      </c>
      <c r="J85" t="str">
        <f t="shared" si="5"/>
        <v/>
      </c>
    </row>
    <row r="86" spans="1:10" x14ac:dyDescent="0.25">
      <c r="A86">
        <v>70</v>
      </c>
      <c r="B86" s="67" t="str">
        <f>IFERROR(SMALL(Nebenrechnungen!H$3:H$502,Bestandsübersicht!A86),"")</f>
        <v/>
      </c>
      <c r="C86" s="14" t="str">
        <f>IFERROR(IF(B86="","",VLOOKUP(MID(B86,3,1)*1,Nebenrechnungen!Q$3:R$10,2,FALSE)),"")</f>
        <v/>
      </c>
      <c r="D86" s="15" t="str">
        <f>IFERROR(IF(C86="","",IF(C86="Pflichtkollekte",VLOOKUP(MID(B86,4,3),'Eingabe Zweckbestimmungen'!L:M,2,FALSE),IF(OR(MID(B86,3,1)*1=9,MID(B86,3,1)*1=5,MID(B86,3,1)*1=6,MID(B86,3,1)*1=7),"Keine Zweckbestimmung",IF(OR(MID(B86,3,1)*1=2,MID(B86,3,1)*1=3),VLOOKUP(MID(B86,4,3),'Eingabe Zweckbestimmungen'!B:C,2,FALSE),IF(MID(B86,3,1)*1=4,VLOOKUP(MID(B86,4,3),'Eingabe Zweckbestimmungen'!G:H,2,FALSE),""))))),"")</f>
        <v/>
      </c>
      <c r="E86" s="15" t="str">
        <f>IF(B86="","",IF(C86="Kollektenbons","N/A",VLOOKUP(LEFT(B86,2)*1,'Stammdaten Girokonten'!K:L,2,FALSE)))</f>
        <v/>
      </c>
      <c r="F86" s="19" t="str">
        <f>IF(C86="","",VLOOKUP(B86,Nebenrechnungen!H:I,2,FALSE))</f>
        <v/>
      </c>
      <c r="G86" s="21" t="str">
        <f>IF(C86="","",VLOOKUP(B86,Nebenrechnungen!H:J,3,FALSE))</f>
        <v/>
      </c>
      <c r="H86" s="21" t="str">
        <f>IF(C86="","",VLOOKUP(B86,Nebenrechnungen!H:K,4,FALSE))</f>
        <v/>
      </c>
      <c r="I86" s="19" t="str">
        <f t="shared" si="4"/>
        <v/>
      </c>
      <c r="J86" t="str">
        <f t="shared" si="5"/>
        <v/>
      </c>
    </row>
    <row r="87" spans="1:10" x14ac:dyDescent="0.25">
      <c r="A87">
        <v>71</v>
      </c>
      <c r="B87" s="67" t="str">
        <f>IFERROR(SMALL(Nebenrechnungen!H$3:H$502,Bestandsübersicht!A87),"")</f>
        <v/>
      </c>
      <c r="C87" s="14" t="str">
        <f>IFERROR(IF(B87="","",VLOOKUP(MID(B87,3,1)*1,Nebenrechnungen!Q$3:R$10,2,FALSE)),"")</f>
        <v/>
      </c>
      <c r="D87" s="15" t="str">
        <f>IFERROR(IF(C87="","",IF(C87="Pflichtkollekte",VLOOKUP(MID(B87,4,3),'Eingabe Zweckbestimmungen'!L:M,2,FALSE),IF(OR(MID(B87,3,1)*1=9,MID(B87,3,1)*1=5,MID(B87,3,1)*1=6,MID(B87,3,1)*1=7),"Keine Zweckbestimmung",IF(OR(MID(B87,3,1)*1=2,MID(B87,3,1)*1=3),VLOOKUP(MID(B87,4,3),'Eingabe Zweckbestimmungen'!B:C,2,FALSE),IF(MID(B87,3,1)*1=4,VLOOKUP(MID(B87,4,3),'Eingabe Zweckbestimmungen'!G:H,2,FALSE),""))))),"")</f>
        <v/>
      </c>
      <c r="E87" s="15" t="str">
        <f>IF(B87="","",IF(C87="Kollektenbons","N/A",VLOOKUP(LEFT(B87,2)*1,'Stammdaten Girokonten'!K:L,2,FALSE)))</f>
        <v/>
      </c>
      <c r="F87" s="19" t="str">
        <f>IF(C87="","",VLOOKUP(B87,Nebenrechnungen!H:I,2,FALSE))</f>
        <v/>
      </c>
      <c r="G87" s="21" t="str">
        <f>IF(C87="","",VLOOKUP(B87,Nebenrechnungen!H:J,3,FALSE))</f>
        <v/>
      </c>
      <c r="H87" s="21" t="str">
        <f>IF(C87="","",VLOOKUP(B87,Nebenrechnungen!H:K,4,FALSE))</f>
        <v/>
      </c>
      <c r="I87" s="19" t="str">
        <f t="shared" si="4"/>
        <v/>
      </c>
      <c r="J87" t="str">
        <f t="shared" si="5"/>
        <v/>
      </c>
    </row>
    <row r="88" spans="1:10" x14ac:dyDescent="0.25">
      <c r="A88">
        <v>72</v>
      </c>
      <c r="B88" s="67" t="str">
        <f>IFERROR(SMALL(Nebenrechnungen!H$3:H$502,Bestandsübersicht!A88),"")</f>
        <v/>
      </c>
      <c r="C88" s="14" t="str">
        <f>IFERROR(IF(B88="","",VLOOKUP(MID(B88,3,1)*1,Nebenrechnungen!Q$3:R$10,2,FALSE)),"")</f>
        <v/>
      </c>
      <c r="D88" s="15" t="str">
        <f>IFERROR(IF(C88="","",IF(C88="Pflichtkollekte",VLOOKUP(MID(B88,4,3),'Eingabe Zweckbestimmungen'!L:M,2,FALSE),IF(OR(MID(B88,3,1)*1=9,MID(B88,3,1)*1=5,MID(B88,3,1)*1=6,MID(B88,3,1)*1=7),"Keine Zweckbestimmung",IF(OR(MID(B88,3,1)*1=2,MID(B88,3,1)*1=3),VLOOKUP(MID(B88,4,3),'Eingabe Zweckbestimmungen'!B:C,2,FALSE),IF(MID(B88,3,1)*1=4,VLOOKUP(MID(B88,4,3),'Eingabe Zweckbestimmungen'!G:H,2,FALSE),""))))),"")</f>
        <v/>
      </c>
      <c r="E88" s="15" t="str">
        <f>IF(B88="","",IF(C88="Kollektenbons","N/A",VLOOKUP(LEFT(B88,2)*1,'Stammdaten Girokonten'!K:L,2,FALSE)))</f>
        <v/>
      </c>
      <c r="F88" s="19" t="str">
        <f>IF(C88="","",VLOOKUP(B88,Nebenrechnungen!H:I,2,FALSE))</f>
        <v/>
      </c>
      <c r="G88" s="21" t="str">
        <f>IF(C88="","",VLOOKUP(B88,Nebenrechnungen!H:J,3,FALSE))</f>
        <v/>
      </c>
      <c r="H88" s="21" t="str">
        <f>IF(C88="","",VLOOKUP(B88,Nebenrechnungen!H:K,4,FALSE))</f>
        <v/>
      </c>
      <c r="I88" s="19" t="str">
        <f t="shared" si="4"/>
        <v/>
      </c>
      <c r="J88" t="str">
        <f t="shared" si="5"/>
        <v/>
      </c>
    </row>
    <row r="89" spans="1:10" x14ac:dyDescent="0.25">
      <c r="A89">
        <v>73</v>
      </c>
      <c r="B89" s="67" t="str">
        <f>IFERROR(SMALL(Nebenrechnungen!H$3:H$502,Bestandsübersicht!A89),"")</f>
        <v/>
      </c>
      <c r="C89" s="14" t="str">
        <f>IFERROR(IF(B89="","",VLOOKUP(MID(B89,3,1)*1,Nebenrechnungen!Q$3:R$10,2,FALSE)),"")</f>
        <v/>
      </c>
      <c r="D89" s="15" t="str">
        <f>IFERROR(IF(C89="","",IF(C89="Pflichtkollekte",VLOOKUP(MID(B89,4,3),'Eingabe Zweckbestimmungen'!L:M,2,FALSE),IF(OR(MID(B89,3,1)*1=9,MID(B89,3,1)*1=5,MID(B89,3,1)*1=6,MID(B89,3,1)*1=7),"Keine Zweckbestimmung",IF(OR(MID(B89,3,1)*1=2,MID(B89,3,1)*1=3),VLOOKUP(MID(B89,4,3),'Eingabe Zweckbestimmungen'!B:C,2,FALSE),IF(MID(B89,3,1)*1=4,VLOOKUP(MID(B89,4,3),'Eingabe Zweckbestimmungen'!G:H,2,FALSE),""))))),"")</f>
        <v/>
      </c>
      <c r="E89" s="15" t="str">
        <f>IF(B89="","",IF(C89="Kollektenbons","N/A",VLOOKUP(LEFT(B89,2)*1,'Stammdaten Girokonten'!K:L,2,FALSE)))</f>
        <v/>
      </c>
      <c r="F89" s="19" t="str">
        <f>IF(C89="","",VLOOKUP(B89,Nebenrechnungen!H:I,2,FALSE))</f>
        <v/>
      </c>
      <c r="G89" s="21" t="str">
        <f>IF(C89="","",VLOOKUP(B89,Nebenrechnungen!H:J,3,FALSE))</f>
        <v/>
      </c>
      <c r="H89" s="21" t="str">
        <f>IF(C89="","",VLOOKUP(B89,Nebenrechnungen!H:K,4,FALSE))</f>
        <v/>
      </c>
      <c r="I89" s="19" t="str">
        <f t="shared" si="4"/>
        <v/>
      </c>
      <c r="J89" t="str">
        <f t="shared" si="5"/>
        <v/>
      </c>
    </row>
    <row r="90" spans="1:10" x14ac:dyDescent="0.25">
      <c r="A90">
        <v>74</v>
      </c>
      <c r="B90" s="67" t="str">
        <f>IFERROR(SMALL(Nebenrechnungen!H$3:H$502,Bestandsübersicht!A90),"")</f>
        <v/>
      </c>
      <c r="C90" s="14" t="str">
        <f>IFERROR(IF(B90="","",VLOOKUP(MID(B90,3,1)*1,Nebenrechnungen!Q$3:R$10,2,FALSE)),"")</f>
        <v/>
      </c>
      <c r="D90" s="15" t="str">
        <f>IFERROR(IF(C90="","",IF(C90="Pflichtkollekte",VLOOKUP(MID(B90,4,3),'Eingabe Zweckbestimmungen'!L:M,2,FALSE),IF(OR(MID(B90,3,1)*1=9,MID(B90,3,1)*1=5,MID(B90,3,1)*1=6,MID(B90,3,1)*1=7),"Keine Zweckbestimmung",IF(OR(MID(B90,3,1)*1=2,MID(B90,3,1)*1=3),VLOOKUP(MID(B90,4,3),'Eingabe Zweckbestimmungen'!B:C,2,FALSE),IF(MID(B90,3,1)*1=4,VLOOKUP(MID(B90,4,3),'Eingabe Zweckbestimmungen'!G:H,2,FALSE),""))))),"")</f>
        <v/>
      </c>
      <c r="E90" s="15" t="str">
        <f>IF(B90="","",IF(C90="Kollektenbons","N/A",VLOOKUP(LEFT(B90,2)*1,'Stammdaten Girokonten'!K:L,2,FALSE)))</f>
        <v/>
      </c>
      <c r="F90" s="19" t="str">
        <f>IF(C90="","",VLOOKUP(B90,Nebenrechnungen!H:I,2,FALSE))</f>
        <v/>
      </c>
      <c r="G90" s="21" t="str">
        <f>IF(C90="","",VLOOKUP(B90,Nebenrechnungen!H:J,3,FALSE))</f>
        <v/>
      </c>
      <c r="H90" s="21" t="str">
        <f>IF(C90="","",VLOOKUP(B90,Nebenrechnungen!H:K,4,FALSE))</f>
        <v/>
      </c>
      <c r="I90" s="19" t="str">
        <f t="shared" si="4"/>
        <v/>
      </c>
      <c r="J90" t="str">
        <f t="shared" si="5"/>
        <v/>
      </c>
    </row>
    <row r="91" spans="1:10" x14ac:dyDescent="0.25">
      <c r="A91">
        <v>75</v>
      </c>
      <c r="B91" s="67" t="str">
        <f>IFERROR(SMALL(Nebenrechnungen!H$3:H$502,Bestandsübersicht!A91),"")</f>
        <v/>
      </c>
      <c r="C91" s="14" t="str">
        <f>IFERROR(IF(B91="","",VLOOKUP(MID(B91,3,1)*1,Nebenrechnungen!Q$3:R$10,2,FALSE)),"")</f>
        <v/>
      </c>
      <c r="D91" s="15" t="str">
        <f>IFERROR(IF(C91="","",IF(C91="Pflichtkollekte",VLOOKUP(MID(B91,4,3),'Eingabe Zweckbestimmungen'!L:M,2,FALSE),IF(OR(MID(B91,3,1)*1=9,MID(B91,3,1)*1=5,MID(B91,3,1)*1=6,MID(B91,3,1)*1=7),"Keine Zweckbestimmung",IF(OR(MID(B91,3,1)*1=2,MID(B91,3,1)*1=3),VLOOKUP(MID(B91,4,3),'Eingabe Zweckbestimmungen'!B:C,2,FALSE),IF(MID(B91,3,1)*1=4,VLOOKUP(MID(B91,4,3),'Eingabe Zweckbestimmungen'!G:H,2,FALSE),""))))),"")</f>
        <v/>
      </c>
      <c r="E91" s="15" t="str">
        <f>IF(B91="","",IF(C91="Kollektenbons","N/A",VLOOKUP(LEFT(B91,2)*1,'Stammdaten Girokonten'!K:L,2,FALSE)))</f>
        <v/>
      </c>
      <c r="F91" s="19" t="str">
        <f>IF(C91="","",VLOOKUP(B91,Nebenrechnungen!H:I,2,FALSE))</f>
        <v/>
      </c>
      <c r="G91" s="21" t="str">
        <f>IF(C91="","",VLOOKUP(B91,Nebenrechnungen!H:J,3,FALSE))</f>
        <v/>
      </c>
      <c r="H91" s="21" t="str">
        <f>IF(C91="","",VLOOKUP(B91,Nebenrechnungen!H:K,4,FALSE))</f>
        <v/>
      </c>
      <c r="I91" s="19" t="str">
        <f t="shared" si="4"/>
        <v/>
      </c>
      <c r="J91" t="str">
        <f t="shared" si="5"/>
        <v/>
      </c>
    </row>
    <row r="92" spans="1:10" x14ac:dyDescent="0.25">
      <c r="A92">
        <v>76</v>
      </c>
      <c r="B92" s="67" t="str">
        <f>IFERROR(SMALL(Nebenrechnungen!H$3:H$502,Bestandsübersicht!A92),"")</f>
        <v/>
      </c>
      <c r="C92" s="14" t="str">
        <f>IFERROR(IF(B92="","",VLOOKUP(MID(B92,3,1)*1,Nebenrechnungen!Q$3:R$10,2,FALSE)),"")</f>
        <v/>
      </c>
      <c r="D92" s="15" t="str">
        <f>IFERROR(IF(C92="","",IF(C92="Pflichtkollekte",VLOOKUP(MID(B92,4,3),'Eingabe Zweckbestimmungen'!L:M,2,FALSE),IF(OR(MID(B92,3,1)*1=9,MID(B92,3,1)*1=5,MID(B92,3,1)*1=6,MID(B92,3,1)*1=7),"Keine Zweckbestimmung",IF(OR(MID(B92,3,1)*1=2,MID(B92,3,1)*1=3),VLOOKUP(MID(B92,4,3),'Eingabe Zweckbestimmungen'!B:C,2,FALSE),IF(MID(B92,3,1)*1=4,VLOOKUP(MID(B92,4,3),'Eingabe Zweckbestimmungen'!G:H,2,FALSE),""))))),"")</f>
        <v/>
      </c>
      <c r="E92" s="15" t="str">
        <f>IF(B92="","",IF(C92="Kollektenbons","N/A",VLOOKUP(LEFT(B92,2)*1,'Stammdaten Girokonten'!K:L,2,FALSE)))</f>
        <v/>
      </c>
      <c r="F92" s="19" t="str">
        <f>IF(C92="","",VLOOKUP(B92,Nebenrechnungen!H:I,2,FALSE))</f>
        <v/>
      </c>
      <c r="G92" s="21" t="str">
        <f>IF(C92="","",VLOOKUP(B92,Nebenrechnungen!H:J,3,FALSE))</f>
        <v/>
      </c>
      <c r="H92" s="21" t="str">
        <f>IF(C92="","",VLOOKUP(B92,Nebenrechnungen!H:K,4,FALSE))</f>
        <v/>
      </c>
      <c r="I92" s="19" t="str">
        <f t="shared" si="4"/>
        <v/>
      </c>
      <c r="J92" t="str">
        <f t="shared" si="5"/>
        <v/>
      </c>
    </row>
    <row r="93" spans="1:10" x14ac:dyDescent="0.25">
      <c r="A93">
        <v>77</v>
      </c>
      <c r="B93" s="67" t="str">
        <f>IFERROR(SMALL(Nebenrechnungen!H$3:H$502,Bestandsübersicht!A93),"")</f>
        <v/>
      </c>
      <c r="C93" s="14" t="str">
        <f>IFERROR(IF(B93="","",VLOOKUP(MID(B93,3,1)*1,Nebenrechnungen!Q$3:R$10,2,FALSE)),"")</f>
        <v/>
      </c>
      <c r="D93" s="15" t="str">
        <f>IFERROR(IF(C93="","",IF(C93="Pflichtkollekte",VLOOKUP(MID(B93,4,3),'Eingabe Zweckbestimmungen'!L:M,2,FALSE),IF(OR(MID(B93,3,1)*1=9,MID(B93,3,1)*1=5,MID(B93,3,1)*1=6,MID(B93,3,1)*1=7),"Keine Zweckbestimmung",IF(OR(MID(B93,3,1)*1=2,MID(B93,3,1)*1=3),VLOOKUP(MID(B93,4,3),'Eingabe Zweckbestimmungen'!B:C,2,FALSE),IF(MID(B93,3,1)*1=4,VLOOKUP(MID(B93,4,3),'Eingabe Zweckbestimmungen'!G:H,2,FALSE),""))))),"")</f>
        <v/>
      </c>
      <c r="E93" s="15" t="str">
        <f>IF(B93="","",IF(C93="Kollektenbons","N/A",VLOOKUP(LEFT(B93,2)*1,'Stammdaten Girokonten'!K:L,2,FALSE)))</f>
        <v/>
      </c>
      <c r="F93" s="19" t="str">
        <f>IF(C93="","",VLOOKUP(B93,Nebenrechnungen!H:I,2,FALSE))</f>
        <v/>
      </c>
      <c r="G93" s="21" t="str">
        <f>IF(C93="","",VLOOKUP(B93,Nebenrechnungen!H:J,3,FALSE))</f>
        <v/>
      </c>
      <c r="H93" s="21" t="str">
        <f>IF(C93="","",VLOOKUP(B93,Nebenrechnungen!H:K,4,FALSE))</f>
        <v/>
      </c>
      <c r="I93" s="19" t="str">
        <f t="shared" si="4"/>
        <v/>
      </c>
      <c r="J93" t="str">
        <f t="shared" si="5"/>
        <v/>
      </c>
    </row>
    <row r="94" spans="1:10" x14ac:dyDescent="0.25">
      <c r="A94">
        <v>78</v>
      </c>
      <c r="B94" s="67" t="str">
        <f>IFERROR(SMALL(Nebenrechnungen!H$3:H$502,Bestandsübersicht!A94),"")</f>
        <v/>
      </c>
      <c r="C94" s="14" t="str">
        <f>IFERROR(IF(B94="","",VLOOKUP(MID(B94,3,1)*1,Nebenrechnungen!Q$3:R$10,2,FALSE)),"")</f>
        <v/>
      </c>
      <c r="D94" s="15" t="str">
        <f>IFERROR(IF(C94="","",IF(C94="Pflichtkollekte",VLOOKUP(MID(B94,4,3),'Eingabe Zweckbestimmungen'!L:M,2,FALSE),IF(OR(MID(B94,3,1)*1=9,MID(B94,3,1)*1=5,MID(B94,3,1)*1=6,MID(B94,3,1)*1=7),"Keine Zweckbestimmung",IF(OR(MID(B94,3,1)*1=2,MID(B94,3,1)*1=3),VLOOKUP(MID(B94,4,3),'Eingabe Zweckbestimmungen'!B:C,2,FALSE),IF(MID(B94,3,1)*1=4,VLOOKUP(MID(B94,4,3),'Eingabe Zweckbestimmungen'!G:H,2,FALSE),""))))),"")</f>
        <v/>
      </c>
      <c r="E94" s="15" t="str">
        <f>IF(B94="","",IF(C94="Kollektenbons","N/A",VLOOKUP(LEFT(B94,2)*1,'Stammdaten Girokonten'!K:L,2,FALSE)))</f>
        <v/>
      </c>
      <c r="F94" s="19" t="str">
        <f>IF(C94="","",VLOOKUP(B94,Nebenrechnungen!H:I,2,FALSE))</f>
        <v/>
      </c>
      <c r="G94" s="21" t="str">
        <f>IF(C94="","",VLOOKUP(B94,Nebenrechnungen!H:J,3,FALSE))</f>
        <v/>
      </c>
      <c r="H94" s="21" t="str">
        <f>IF(C94="","",VLOOKUP(B94,Nebenrechnungen!H:K,4,FALSE))</f>
        <v/>
      </c>
      <c r="I94" s="19" t="str">
        <f t="shared" si="4"/>
        <v/>
      </c>
      <c r="J94" t="str">
        <f t="shared" si="5"/>
        <v/>
      </c>
    </row>
    <row r="95" spans="1:10" x14ac:dyDescent="0.25">
      <c r="A95">
        <v>79</v>
      </c>
      <c r="B95" s="67" t="str">
        <f>IFERROR(SMALL(Nebenrechnungen!H$3:H$502,Bestandsübersicht!A95),"")</f>
        <v/>
      </c>
      <c r="C95" s="14" t="str">
        <f>IFERROR(IF(B95="","",VLOOKUP(MID(B95,3,1)*1,Nebenrechnungen!Q$3:R$10,2,FALSE)),"")</f>
        <v/>
      </c>
      <c r="D95" s="15" t="str">
        <f>IFERROR(IF(C95="","",IF(C95="Pflichtkollekte",VLOOKUP(MID(B95,4,3),'Eingabe Zweckbestimmungen'!L:M,2,FALSE),IF(OR(MID(B95,3,1)*1=9,MID(B95,3,1)*1=5,MID(B95,3,1)*1=6,MID(B95,3,1)*1=7),"Keine Zweckbestimmung",IF(OR(MID(B95,3,1)*1=2,MID(B95,3,1)*1=3),VLOOKUP(MID(B95,4,3),'Eingabe Zweckbestimmungen'!B:C,2,FALSE),IF(MID(B95,3,1)*1=4,VLOOKUP(MID(B95,4,3),'Eingabe Zweckbestimmungen'!G:H,2,FALSE),""))))),"")</f>
        <v/>
      </c>
      <c r="E95" s="15" t="str">
        <f>IF(B95="","",IF(C95="Kollektenbons","N/A",VLOOKUP(LEFT(B95,2)*1,'Stammdaten Girokonten'!K:L,2,FALSE)))</f>
        <v/>
      </c>
      <c r="F95" s="19" t="str">
        <f>IF(C95="","",VLOOKUP(B95,Nebenrechnungen!H:I,2,FALSE))</f>
        <v/>
      </c>
      <c r="G95" s="21" t="str">
        <f>IF(C95="","",VLOOKUP(B95,Nebenrechnungen!H:J,3,FALSE))</f>
        <v/>
      </c>
      <c r="H95" s="21" t="str">
        <f>IF(C95="","",VLOOKUP(B95,Nebenrechnungen!H:K,4,FALSE))</f>
        <v/>
      </c>
      <c r="I95" s="19" t="str">
        <f t="shared" si="4"/>
        <v/>
      </c>
      <c r="J95" t="str">
        <f t="shared" si="5"/>
        <v/>
      </c>
    </row>
    <row r="96" spans="1:10" x14ac:dyDescent="0.25">
      <c r="A96">
        <v>80</v>
      </c>
      <c r="B96" s="67" t="str">
        <f>IFERROR(SMALL(Nebenrechnungen!H$3:H$502,Bestandsübersicht!A96),"")</f>
        <v/>
      </c>
      <c r="C96" s="14" t="str">
        <f>IFERROR(IF(B96="","",VLOOKUP(MID(B96,3,1)*1,Nebenrechnungen!Q$3:R$10,2,FALSE)),"")</f>
        <v/>
      </c>
      <c r="D96" s="15" t="str">
        <f>IFERROR(IF(C96="","",IF(C96="Pflichtkollekte",VLOOKUP(MID(B96,4,3),'Eingabe Zweckbestimmungen'!L:M,2,FALSE),IF(OR(MID(B96,3,1)*1=9,MID(B96,3,1)*1=5,MID(B96,3,1)*1=6,MID(B96,3,1)*1=7),"Keine Zweckbestimmung",IF(OR(MID(B96,3,1)*1=2,MID(B96,3,1)*1=3),VLOOKUP(MID(B96,4,3),'Eingabe Zweckbestimmungen'!B:C,2,FALSE),IF(MID(B96,3,1)*1=4,VLOOKUP(MID(B96,4,3),'Eingabe Zweckbestimmungen'!G:H,2,FALSE),""))))),"")</f>
        <v/>
      </c>
      <c r="E96" s="15" t="str">
        <f>IF(B96="","",IF(C96="Kollektenbons","N/A",VLOOKUP(LEFT(B96,2)*1,'Stammdaten Girokonten'!K:L,2,FALSE)))</f>
        <v/>
      </c>
      <c r="F96" s="19" t="str">
        <f>IF(C96="","",VLOOKUP(B96,Nebenrechnungen!H:I,2,FALSE))</f>
        <v/>
      </c>
      <c r="G96" s="21" t="str">
        <f>IF(C96="","",VLOOKUP(B96,Nebenrechnungen!H:J,3,FALSE))</f>
        <v/>
      </c>
      <c r="H96" s="21" t="str">
        <f>IF(C96="","",VLOOKUP(B96,Nebenrechnungen!H:K,4,FALSE))</f>
        <v/>
      </c>
      <c r="I96" s="19" t="str">
        <f t="shared" si="4"/>
        <v/>
      </c>
      <c r="J96" t="str">
        <f t="shared" si="5"/>
        <v/>
      </c>
    </row>
    <row r="97" spans="1:10" x14ac:dyDescent="0.25">
      <c r="A97">
        <v>81</v>
      </c>
      <c r="B97" s="67" t="str">
        <f>IFERROR(SMALL(Nebenrechnungen!H$3:H$502,Bestandsübersicht!A97),"")</f>
        <v/>
      </c>
      <c r="C97" s="14" t="str">
        <f>IFERROR(IF(B97="","",VLOOKUP(MID(B97,3,1)*1,Nebenrechnungen!Q$3:R$10,2,FALSE)),"")</f>
        <v/>
      </c>
      <c r="D97" s="15" t="str">
        <f>IFERROR(IF(C97="","",IF(C97="Pflichtkollekte",VLOOKUP(MID(B97,4,3),'Eingabe Zweckbestimmungen'!L:M,2,FALSE),IF(OR(MID(B97,3,1)*1=9,MID(B97,3,1)*1=5,MID(B97,3,1)*1=6,MID(B97,3,1)*1=7),"Keine Zweckbestimmung",IF(OR(MID(B97,3,1)*1=2,MID(B97,3,1)*1=3),VLOOKUP(MID(B97,4,3),'Eingabe Zweckbestimmungen'!B:C,2,FALSE),IF(MID(B97,3,1)*1=4,VLOOKUP(MID(B97,4,3),'Eingabe Zweckbestimmungen'!G:H,2,FALSE),""))))),"")</f>
        <v/>
      </c>
      <c r="E97" s="15" t="str">
        <f>IF(B97="","",IF(C97="Kollektenbons","N/A",VLOOKUP(LEFT(B97,2)*1,'Stammdaten Girokonten'!K:L,2,FALSE)))</f>
        <v/>
      </c>
      <c r="F97" s="19" t="str">
        <f>IF(C97="","",VLOOKUP(B97,Nebenrechnungen!H:I,2,FALSE))</f>
        <v/>
      </c>
      <c r="G97" s="21" t="str">
        <f>IF(C97="","",VLOOKUP(B97,Nebenrechnungen!H:J,3,FALSE))</f>
        <v/>
      </c>
      <c r="H97" s="21" t="str">
        <f>IF(C97="","",VLOOKUP(B97,Nebenrechnungen!H:K,4,FALSE))</f>
        <v/>
      </c>
      <c r="I97" s="19" t="str">
        <f t="shared" si="4"/>
        <v/>
      </c>
      <c r="J97" t="str">
        <f t="shared" si="5"/>
        <v/>
      </c>
    </row>
    <row r="98" spans="1:10" x14ac:dyDescent="0.25">
      <c r="A98">
        <v>82</v>
      </c>
      <c r="B98" s="67" t="str">
        <f>IFERROR(SMALL(Nebenrechnungen!H$3:H$502,Bestandsübersicht!A98),"")</f>
        <v/>
      </c>
      <c r="C98" s="14" t="str">
        <f>IFERROR(IF(B98="","",VLOOKUP(MID(B98,3,1)*1,Nebenrechnungen!Q$3:R$10,2,FALSE)),"")</f>
        <v/>
      </c>
      <c r="D98" s="15" t="str">
        <f>IFERROR(IF(C98="","",IF(C98="Pflichtkollekte",VLOOKUP(MID(B98,4,3),'Eingabe Zweckbestimmungen'!L:M,2,FALSE),IF(OR(MID(B98,3,1)*1=9,MID(B98,3,1)*1=5,MID(B98,3,1)*1=6,MID(B98,3,1)*1=7),"Keine Zweckbestimmung",IF(OR(MID(B98,3,1)*1=2,MID(B98,3,1)*1=3),VLOOKUP(MID(B98,4,3),'Eingabe Zweckbestimmungen'!B:C,2,FALSE),IF(MID(B98,3,1)*1=4,VLOOKUP(MID(B98,4,3),'Eingabe Zweckbestimmungen'!G:H,2,FALSE),""))))),"")</f>
        <v/>
      </c>
      <c r="E98" s="15" t="str">
        <f>IF(B98="","",IF(C98="Kollektenbons","N/A",VLOOKUP(LEFT(B98,2)*1,'Stammdaten Girokonten'!K:L,2,FALSE)))</f>
        <v/>
      </c>
      <c r="F98" s="19" t="str">
        <f>IF(C98="","",VLOOKUP(B98,Nebenrechnungen!H:I,2,FALSE))</f>
        <v/>
      </c>
      <c r="G98" s="21" t="str">
        <f>IF(C98="","",VLOOKUP(B98,Nebenrechnungen!H:J,3,FALSE))</f>
        <v/>
      </c>
      <c r="H98" s="21" t="str">
        <f>IF(C98="","",VLOOKUP(B98,Nebenrechnungen!H:K,4,FALSE))</f>
        <v/>
      </c>
      <c r="I98" s="19" t="str">
        <f t="shared" si="4"/>
        <v/>
      </c>
      <c r="J98" t="str">
        <f t="shared" si="5"/>
        <v/>
      </c>
    </row>
    <row r="99" spans="1:10" x14ac:dyDescent="0.25">
      <c r="A99">
        <v>83</v>
      </c>
      <c r="B99" s="67" t="str">
        <f>IFERROR(SMALL(Nebenrechnungen!H$3:H$502,Bestandsübersicht!A99),"")</f>
        <v/>
      </c>
      <c r="C99" s="14" t="str">
        <f>IFERROR(IF(B99="","",VLOOKUP(MID(B99,3,1)*1,Nebenrechnungen!Q$3:R$10,2,FALSE)),"")</f>
        <v/>
      </c>
      <c r="D99" s="15" t="str">
        <f>IFERROR(IF(C99="","",IF(C99="Pflichtkollekte",VLOOKUP(MID(B99,4,3),'Eingabe Zweckbestimmungen'!L:M,2,FALSE),IF(OR(MID(B99,3,1)*1=9,MID(B99,3,1)*1=5,MID(B99,3,1)*1=6,MID(B99,3,1)*1=7),"Keine Zweckbestimmung",IF(OR(MID(B99,3,1)*1=2,MID(B99,3,1)*1=3),VLOOKUP(MID(B99,4,3),'Eingabe Zweckbestimmungen'!B:C,2,FALSE),IF(MID(B99,3,1)*1=4,VLOOKUP(MID(B99,4,3),'Eingabe Zweckbestimmungen'!G:H,2,FALSE),""))))),"")</f>
        <v/>
      </c>
      <c r="E99" s="15" t="str">
        <f>IF(B99="","",IF(C99="Kollektenbons","N/A",VLOOKUP(LEFT(B99,2)*1,'Stammdaten Girokonten'!K:L,2,FALSE)))</f>
        <v/>
      </c>
      <c r="F99" s="19" t="str">
        <f>IF(C99="","",VLOOKUP(B99,Nebenrechnungen!H:I,2,FALSE))</f>
        <v/>
      </c>
      <c r="G99" s="21" t="str">
        <f>IF(C99="","",VLOOKUP(B99,Nebenrechnungen!H:J,3,FALSE))</f>
        <v/>
      </c>
      <c r="H99" s="21" t="str">
        <f>IF(C99="","",VLOOKUP(B99,Nebenrechnungen!H:K,4,FALSE))</f>
        <v/>
      </c>
      <c r="I99" s="19" t="str">
        <f t="shared" si="4"/>
        <v/>
      </c>
      <c r="J99" t="str">
        <f t="shared" si="5"/>
        <v/>
      </c>
    </row>
    <row r="100" spans="1:10" x14ac:dyDescent="0.25">
      <c r="A100">
        <v>84</v>
      </c>
      <c r="B100" s="67" t="str">
        <f>IFERROR(SMALL(Nebenrechnungen!H$3:H$502,Bestandsübersicht!A100),"")</f>
        <v/>
      </c>
      <c r="C100" s="14" t="str">
        <f>IFERROR(IF(B100="","",VLOOKUP(MID(B100,3,1)*1,Nebenrechnungen!Q$3:R$10,2,FALSE)),"")</f>
        <v/>
      </c>
      <c r="D100" s="15" t="str">
        <f>IFERROR(IF(C100="","",IF(C100="Pflichtkollekte",VLOOKUP(MID(B100,4,3),'Eingabe Zweckbestimmungen'!L:M,2,FALSE),IF(OR(MID(B100,3,1)*1=9,MID(B100,3,1)*1=5,MID(B100,3,1)*1=6,MID(B100,3,1)*1=7),"Keine Zweckbestimmung",IF(OR(MID(B100,3,1)*1=2,MID(B100,3,1)*1=3),VLOOKUP(MID(B100,4,3),'Eingabe Zweckbestimmungen'!B:C,2,FALSE),IF(MID(B100,3,1)*1=4,VLOOKUP(MID(B100,4,3),'Eingabe Zweckbestimmungen'!G:H,2,FALSE),""))))),"")</f>
        <v/>
      </c>
      <c r="E100" s="15" t="str">
        <f>IF(B100="","",IF(C100="Kollektenbons","N/A",VLOOKUP(LEFT(B100,2)*1,'Stammdaten Girokonten'!K:L,2,FALSE)))</f>
        <v/>
      </c>
      <c r="F100" s="19" t="str">
        <f>IF(C100="","",VLOOKUP(B100,Nebenrechnungen!H:I,2,FALSE))</f>
        <v/>
      </c>
      <c r="G100" s="21" t="str">
        <f>IF(C100="","",VLOOKUP(B100,Nebenrechnungen!H:J,3,FALSE))</f>
        <v/>
      </c>
      <c r="H100" s="21" t="str">
        <f>IF(C100="","",VLOOKUP(B100,Nebenrechnungen!H:K,4,FALSE))</f>
        <v/>
      </c>
      <c r="I100" s="19" t="str">
        <f t="shared" si="4"/>
        <v/>
      </c>
      <c r="J100" t="str">
        <f t="shared" si="5"/>
        <v/>
      </c>
    </row>
    <row r="101" spans="1:10" x14ac:dyDescent="0.25">
      <c r="A101">
        <v>85</v>
      </c>
      <c r="B101" s="67" t="str">
        <f>IFERROR(SMALL(Nebenrechnungen!H$3:H$502,Bestandsübersicht!A101),"")</f>
        <v/>
      </c>
      <c r="C101" s="14" t="str">
        <f>IFERROR(IF(B101="","",VLOOKUP(MID(B101,3,1)*1,Nebenrechnungen!Q$3:R$10,2,FALSE)),"")</f>
        <v/>
      </c>
      <c r="D101" s="15" t="str">
        <f>IFERROR(IF(C101="","",IF(C101="Pflichtkollekte",VLOOKUP(MID(B101,4,3),'Eingabe Zweckbestimmungen'!L:M,2,FALSE),IF(OR(MID(B101,3,1)*1=9,MID(B101,3,1)*1=5,MID(B101,3,1)*1=6,MID(B101,3,1)*1=7),"Keine Zweckbestimmung",IF(OR(MID(B101,3,1)*1=2,MID(B101,3,1)*1=3),VLOOKUP(MID(B101,4,3),'Eingabe Zweckbestimmungen'!B:C,2,FALSE),IF(MID(B101,3,1)*1=4,VLOOKUP(MID(B101,4,3),'Eingabe Zweckbestimmungen'!G:H,2,FALSE),""))))),"")</f>
        <v/>
      </c>
      <c r="E101" s="15" t="str">
        <f>IF(B101="","",IF(C101="Kollektenbons","N/A",VLOOKUP(LEFT(B101,2)*1,'Stammdaten Girokonten'!K:L,2,FALSE)))</f>
        <v/>
      </c>
      <c r="F101" s="19" t="str">
        <f>IF(C101="","",VLOOKUP(B101,Nebenrechnungen!H:I,2,FALSE))</f>
        <v/>
      </c>
      <c r="G101" s="21" t="str">
        <f>IF(C101="","",VLOOKUP(B101,Nebenrechnungen!H:J,3,FALSE))</f>
        <v/>
      </c>
      <c r="H101" s="21" t="str">
        <f>IF(C101="","",VLOOKUP(B101,Nebenrechnungen!H:K,4,FALSE))</f>
        <v/>
      </c>
      <c r="I101" s="19" t="str">
        <f t="shared" si="4"/>
        <v/>
      </c>
      <c r="J101" t="str">
        <f t="shared" si="5"/>
        <v/>
      </c>
    </row>
    <row r="102" spans="1:10" x14ac:dyDescent="0.25">
      <c r="A102">
        <v>86</v>
      </c>
      <c r="B102" s="67" t="str">
        <f>IFERROR(SMALL(Nebenrechnungen!H$3:H$502,Bestandsübersicht!A102),"")</f>
        <v/>
      </c>
      <c r="C102" s="14" t="str">
        <f>IFERROR(IF(B102="","",VLOOKUP(MID(B102,3,1)*1,Nebenrechnungen!Q$3:R$10,2,FALSE)),"")</f>
        <v/>
      </c>
      <c r="D102" s="15" t="str">
        <f>IFERROR(IF(C102="","",IF(C102="Pflichtkollekte",VLOOKUP(MID(B102,4,3),'Eingabe Zweckbestimmungen'!L:M,2,FALSE),IF(OR(MID(B102,3,1)*1=9,MID(B102,3,1)*1=5,MID(B102,3,1)*1=6,MID(B102,3,1)*1=7),"Keine Zweckbestimmung",IF(OR(MID(B102,3,1)*1=2,MID(B102,3,1)*1=3),VLOOKUP(MID(B102,4,3),'Eingabe Zweckbestimmungen'!B:C,2,FALSE),IF(MID(B102,3,1)*1=4,VLOOKUP(MID(B102,4,3),'Eingabe Zweckbestimmungen'!G:H,2,FALSE),""))))),"")</f>
        <v/>
      </c>
      <c r="E102" s="15" t="str">
        <f>IF(B102="","",IF(C102="Kollektenbons","N/A",VLOOKUP(LEFT(B102,2)*1,'Stammdaten Girokonten'!K:L,2,FALSE)))</f>
        <v/>
      </c>
      <c r="F102" s="19" t="str">
        <f>IF(C102="","",VLOOKUP(B102,Nebenrechnungen!H:I,2,FALSE))</f>
        <v/>
      </c>
      <c r="G102" s="21" t="str">
        <f>IF(C102="","",VLOOKUP(B102,Nebenrechnungen!H:J,3,FALSE))</f>
        <v/>
      </c>
      <c r="H102" s="21" t="str">
        <f>IF(C102="","",VLOOKUP(B102,Nebenrechnungen!H:K,4,FALSE))</f>
        <v/>
      </c>
      <c r="I102" s="19" t="str">
        <f t="shared" si="4"/>
        <v/>
      </c>
      <c r="J102" t="str">
        <f t="shared" si="5"/>
        <v/>
      </c>
    </row>
    <row r="103" spans="1:10" x14ac:dyDescent="0.25">
      <c r="A103">
        <v>87</v>
      </c>
      <c r="B103" s="67" t="str">
        <f>IFERROR(SMALL(Nebenrechnungen!H$3:H$502,Bestandsübersicht!A103),"")</f>
        <v/>
      </c>
      <c r="C103" s="14" t="str">
        <f>IFERROR(IF(B103="","",VLOOKUP(MID(B103,3,1)*1,Nebenrechnungen!Q$3:R$10,2,FALSE)),"")</f>
        <v/>
      </c>
      <c r="D103" s="15" t="str">
        <f>IFERROR(IF(C103="","",IF(C103="Pflichtkollekte",VLOOKUP(MID(B103,4,3),'Eingabe Zweckbestimmungen'!L:M,2,FALSE),IF(OR(MID(B103,3,1)*1=9,MID(B103,3,1)*1=5,MID(B103,3,1)*1=6,MID(B103,3,1)*1=7),"Keine Zweckbestimmung",IF(OR(MID(B103,3,1)*1=2,MID(B103,3,1)*1=3),VLOOKUP(MID(B103,4,3),'Eingabe Zweckbestimmungen'!B:C,2,FALSE),IF(MID(B103,3,1)*1=4,VLOOKUP(MID(B103,4,3),'Eingabe Zweckbestimmungen'!G:H,2,FALSE),""))))),"")</f>
        <v/>
      </c>
      <c r="E103" s="15" t="str">
        <f>IF(B103="","",IF(C103="Kollektenbons","N/A",VLOOKUP(LEFT(B103,2)*1,'Stammdaten Girokonten'!K:L,2,FALSE)))</f>
        <v/>
      </c>
      <c r="F103" s="19" t="str">
        <f>IF(C103="","",VLOOKUP(B103,Nebenrechnungen!H:I,2,FALSE))</f>
        <v/>
      </c>
      <c r="G103" s="21" t="str">
        <f>IF(C103="","",VLOOKUP(B103,Nebenrechnungen!H:J,3,FALSE))</f>
        <v/>
      </c>
      <c r="H103" s="21" t="str">
        <f>IF(C103="","",VLOOKUP(B103,Nebenrechnungen!H:K,4,FALSE))</f>
        <v/>
      </c>
      <c r="I103" s="19" t="str">
        <f t="shared" si="4"/>
        <v/>
      </c>
      <c r="J103" t="str">
        <f t="shared" si="5"/>
        <v/>
      </c>
    </row>
    <row r="104" spans="1:10" x14ac:dyDescent="0.25">
      <c r="A104">
        <v>88</v>
      </c>
      <c r="B104" s="67" t="str">
        <f>IFERROR(SMALL(Nebenrechnungen!H$3:H$502,Bestandsübersicht!A104),"")</f>
        <v/>
      </c>
      <c r="C104" s="14" t="str">
        <f>IFERROR(IF(B104="","",VLOOKUP(MID(B104,3,1)*1,Nebenrechnungen!Q$3:R$10,2,FALSE)),"")</f>
        <v/>
      </c>
      <c r="D104" s="15" t="str">
        <f>IFERROR(IF(C104="","",IF(C104="Pflichtkollekte",VLOOKUP(MID(B104,4,3),'Eingabe Zweckbestimmungen'!L:M,2,FALSE),IF(OR(MID(B104,3,1)*1=9,MID(B104,3,1)*1=5,MID(B104,3,1)*1=6,MID(B104,3,1)*1=7),"Keine Zweckbestimmung",IF(OR(MID(B104,3,1)*1=2,MID(B104,3,1)*1=3),VLOOKUP(MID(B104,4,3),'Eingabe Zweckbestimmungen'!B:C,2,FALSE),IF(MID(B104,3,1)*1=4,VLOOKUP(MID(B104,4,3),'Eingabe Zweckbestimmungen'!G:H,2,FALSE),""))))),"")</f>
        <v/>
      </c>
      <c r="E104" s="15" t="str">
        <f>IF(B104="","",IF(C104="Kollektenbons","N/A",VLOOKUP(LEFT(B104,2)*1,'Stammdaten Girokonten'!K:L,2,FALSE)))</f>
        <v/>
      </c>
      <c r="F104" s="19" t="str">
        <f>IF(C104="","",VLOOKUP(B104,Nebenrechnungen!H:I,2,FALSE))</f>
        <v/>
      </c>
      <c r="G104" s="21" t="str">
        <f>IF(C104="","",VLOOKUP(B104,Nebenrechnungen!H:J,3,FALSE))</f>
        <v/>
      </c>
      <c r="H104" s="21" t="str">
        <f>IF(C104="","",VLOOKUP(B104,Nebenrechnungen!H:K,4,FALSE))</f>
        <v/>
      </c>
      <c r="I104" s="19" t="str">
        <f t="shared" si="4"/>
        <v/>
      </c>
      <c r="J104" t="str">
        <f t="shared" si="5"/>
        <v/>
      </c>
    </row>
    <row r="105" spans="1:10" x14ac:dyDescent="0.25">
      <c r="A105">
        <v>89</v>
      </c>
      <c r="B105" s="67" t="str">
        <f>IFERROR(SMALL(Nebenrechnungen!H$3:H$502,Bestandsübersicht!A105),"")</f>
        <v/>
      </c>
      <c r="C105" s="14" t="str">
        <f>IFERROR(IF(B105="","",VLOOKUP(MID(B105,3,1)*1,Nebenrechnungen!Q$3:R$10,2,FALSE)),"")</f>
        <v/>
      </c>
      <c r="D105" s="15" t="str">
        <f>IFERROR(IF(C105="","",IF(C105="Pflichtkollekte",VLOOKUP(MID(B105,4,3),'Eingabe Zweckbestimmungen'!L:M,2,FALSE),IF(OR(MID(B105,3,1)*1=9,MID(B105,3,1)*1=5,MID(B105,3,1)*1=6,MID(B105,3,1)*1=7),"Keine Zweckbestimmung",IF(OR(MID(B105,3,1)*1=2,MID(B105,3,1)*1=3),VLOOKUP(MID(B105,4,3),'Eingabe Zweckbestimmungen'!B:C,2,FALSE),IF(MID(B105,3,1)*1=4,VLOOKUP(MID(B105,4,3),'Eingabe Zweckbestimmungen'!G:H,2,FALSE),""))))),"")</f>
        <v/>
      </c>
      <c r="E105" s="15" t="str">
        <f>IF(B105="","",IF(C105="Kollektenbons","N/A",VLOOKUP(LEFT(B105,2)*1,'Stammdaten Girokonten'!K:L,2,FALSE)))</f>
        <v/>
      </c>
      <c r="F105" s="19" t="str">
        <f>IF(C105="","",VLOOKUP(B105,Nebenrechnungen!H:I,2,FALSE))</f>
        <v/>
      </c>
      <c r="G105" s="21" t="str">
        <f>IF(C105="","",VLOOKUP(B105,Nebenrechnungen!H:J,3,FALSE))</f>
        <v/>
      </c>
      <c r="H105" s="21" t="str">
        <f>IF(C105="","",VLOOKUP(B105,Nebenrechnungen!H:K,4,FALSE))</f>
        <v/>
      </c>
      <c r="I105" s="19" t="str">
        <f t="shared" si="4"/>
        <v/>
      </c>
      <c r="J105" t="str">
        <f t="shared" si="5"/>
        <v/>
      </c>
    </row>
    <row r="106" spans="1:10" x14ac:dyDescent="0.25">
      <c r="A106">
        <v>90</v>
      </c>
      <c r="B106" s="67" t="str">
        <f>IFERROR(SMALL(Nebenrechnungen!H$3:H$502,Bestandsübersicht!A106),"")</f>
        <v/>
      </c>
      <c r="C106" s="14" t="str">
        <f>IFERROR(IF(B106="","",VLOOKUP(MID(B106,3,1)*1,Nebenrechnungen!Q$3:R$10,2,FALSE)),"")</f>
        <v/>
      </c>
      <c r="D106" s="15" t="str">
        <f>IFERROR(IF(C106="","",IF(C106="Pflichtkollekte",VLOOKUP(MID(B106,4,3),'Eingabe Zweckbestimmungen'!L:M,2,FALSE),IF(OR(MID(B106,3,1)*1=9,MID(B106,3,1)*1=5,MID(B106,3,1)*1=6,MID(B106,3,1)*1=7),"Keine Zweckbestimmung",IF(OR(MID(B106,3,1)*1=2,MID(B106,3,1)*1=3),VLOOKUP(MID(B106,4,3),'Eingabe Zweckbestimmungen'!B:C,2,FALSE),IF(MID(B106,3,1)*1=4,VLOOKUP(MID(B106,4,3),'Eingabe Zweckbestimmungen'!G:H,2,FALSE),""))))),"")</f>
        <v/>
      </c>
      <c r="E106" s="15" t="str">
        <f>IF(B106="","",IF(C106="Kollektenbons","N/A",VLOOKUP(LEFT(B106,2)*1,'Stammdaten Girokonten'!K:L,2,FALSE)))</f>
        <v/>
      </c>
      <c r="F106" s="19" t="str">
        <f>IF(C106="","",VLOOKUP(B106,Nebenrechnungen!H:I,2,FALSE))</f>
        <v/>
      </c>
      <c r="G106" s="21" t="str">
        <f>IF(C106="","",VLOOKUP(B106,Nebenrechnungen!H:J,3,FALSE))</f>
        <v/>
      </c>
      <c r="H106" s="21" t="str">
        <f>IF(C106="","",VLOOKUP(B106,Nebenrechnungen!H:K,4,FALSE))</f>
        <v/>
      </c>
      <c r="I106" s="19" t="str">
        <f t="shared" si="4"/>
        <v/>
      </c>
      <c r="J106" t="str">
        <f t="shared" si="5"/>
        <v/>
      </c>
    </row>
    <row r="107" spans="1:10" x14ac:dyDescent="0.25">
      <c r="A107">
        <v>91</v>
      </c>
      <c r="B107" s="67" t="str">
        <f>IFERROR(SMALL(Nebenrechnungen!H$3:H$502,Bestandsübersicht!A107),"")</f>
        <v/>
      </c>
      <c r="C107" s="14" t="str">
        <f>IFERROR(IF(B107="","",VLOOKUP(MID(B107,3,1)*1,Nebenrechnungen!Q$3:R$10,2,FALSE)),"")</f>
        <v/>
      </c>
      <c r="D107" s="15" t="str">
        <f>IFERROR(IF(C107="","",IF(C107="Pflichtkollekte",VLOOKUP(MID(B107,4,3),'Eingabe Zweckbestimmungen'!L:M,2,FALSE),IF(OR(MID(B107,3,1)*1=9,MID(B107,3,1)*1=5,MID(B107,3,1)*1=6,MID(B107,3,1)*1=7),"Keine Zweckbestimmung",IF(OR(MID(B107,3,1)*1=2,MID(B107,3,1)*1=3),VLOOKUP(MID(B107,4,3),'Eingabe Zweckbestimmungen'!B:C,2,FALSE),IF(MID(B107,3,1)*1=4,VLOOKUP(MID(B107,4,3),'Eingabe Zweckbestimmungen'!G:H,2,FALSE),""))))),"")</f>
        <v/>
      </c>
      <c r="E107" s="15" t="str">
        <f>IF(B107="","",IF(C107="Kollektenbons","N/A",VLOOKUP(LEFT(B107,2)*1,'Stammdaten Girokonten'!K:L,2,FALSE)))</f>
        <v/>
      </c>
      <c r="F107" s="19" t="str">
        <f>IF(C107="","",VLOOKUP(B107,Nebenrechnungen!H:I,2,FALSE))</f>
        <v/>
      </c>
      <c r="G107" s="21" t="str">
        <f>IF(C107="","",VLOOKUP(B107,Nebenrechnungen!H:J,3,FALSE))</f>
        <v/>
      </c>
      <c r="H107" s="21" t="str">
        <f>IF(C107="","",VLOOKUP(B107,Nebenrechnungen!H:K,4,FALSE))</f>
        <v/>
      </c>
      <c r="I107" s="19" t="str">
        <f t="shared" si="4"/>
        <v/>
      </c>
      <c r="J107" t="str">
        <f t="shared" si="5"/>
        <v/>
      </c>
    </row>
    <row r="108" spans="1:10" x14ac:dyDescent="0.25">
      <c r="A108">
        <v>92</v>
      </c>
      <c r="B108" s="67" t="str">
        <f>IFERROR(SMALL(Nebenrechnungen!H$3:H$502,Bestandsübersicht!A108),"")</f>
        <v/>
      </c>
      <c r="C108" s="14" t="str">
        <f>IFERROR(IF(B108="","",VLOOKUP(MID(B108,3,1)*1,Nebenrechnungen!Q$3:R$10,2,FALSE)),"")</f>
        <v/>
      </c>
      <c r="D108" s="15" t="str">
        <f>IFERROR(IF(C108="","",IF(C108="Pflichtkollekte",VLOOKUP(MID(B108,4,3),'Eingabe Zweckbestimmungen'!L:M,2,FALSE),IF(OR(MID(B108,3,1)*1=9,MID(B108,3,1)*1=5,MID(B108,3,1)*1=6,MID(B108,3,1)*1=7),"Keine Zweckbestimmung",IF(OR(MID(B108,3,1)*1=2,MID(B108,3,1)*1=3),VLOOKUP(MID(B108,4,3),'Eingabe Zweckbestimmungen'!B:C,2,FALSE),IF(MID(B108,3,1)*1=4,VLOOKUP(MID(B108,4,3),'Eingabe Zweckbestimmungen'!G:H,2,FALSE),""))))),"")</f>
        <v/>
      </c>
      <c r="E108" s="15" t="str">
        <f>IF(B108="","",IF(C108="Kollektenbons","N/A",VLOOKUP(LEFT(B108,2)*1,'Stammdaten Girokonten'!K:L,2,FALSE)))</f>
        <v/>
      </c>
      <c r="F108" s="19" t="str">
        <f>IF(C108="","",VLOOKUP(B108,Nebenrechnungen!H:I,2,FALSE))</f>
        <v/>
      </c>
      <c r="G108" s="21" t="str">
        <f>IF(C108="","",VLOOKUP(B108,Nebenrechnungen!H:J,3,FALSE))</f>
        <v/>
      </c>
      <c r="H108" s="21" t="str">
        <f>IF(C108="","",VLOOKUP(B108,Nebenrechnungen!H:K,4,FALSE))</f>
        <v/>
      </c>
      <c r="I108" s="19" t="str">
        <f t="shared" si="4"/>
        <v/>
      </c>
      <c r="J108" t="str">
        <f t="shared" si="5"/>
        <v/>
      </c>
    </row>
    <row r="109" spans="1:10" x14ac:dyDescent="0.25">
      <c r="A109">
        <v>93</v>
      </c>
      <c r="B109" s="67" t="str">
        <f>IFERROR(SMALL(Nebenrechnungen!H$3:H$502,Bestandsübersicht!A109),"")</f>
        <v/>
      </c>
      <c r="C109" s="14" t="str">
        <f>IFERROR(IF(B109="","",VLOOKUP(MID(B109,3,1)*1,Nebenrechnungen!Q$3:R$10,2,FALSE)),"")</f>
        <v/>
      </c>
      <c r="D109" s="15" t="str">
        <f>IFERROR(IF(C109="","",IF(C109="Pflichtkollekte",VLOOKUP(MID(B109,4,3),'Eingabe Zweckbestimmungen'!L:M,2,FALSE),IF(OR(MID(B109,3,1)*1=9,MID(B109,3,1)*1=5,MID(B109,3,1)*1=6,MID(B109,3,1)*1=7),"Keine Zweckbestimmung",IF(OR(MID(B109,3,1)*1=2,MID(B109,3,1)*1=3),VLOOKUP(MID(B109,4,3),'Eingabe Zweckbestimmungen'!B:C,2,FALSE),IF(MID(B109,3,1)*1=4,VLOOKUP(MID(B109,4,3),'Eingabe Zweckbestimmungen'!G:H,2,FALSE),""))))),"")</f>
        <v/>
      </c>
      <c r="E109" s="15" t="str">
        <f>IF(B109="","",IF(C109="Kollektenbons","N/A",VLOOKUP(LEFT(B109,2)*1,'Stammdaten Girokonten'!K:L,2,FALSE)))</f>
        <v/>
      </c>
      <c r="F109" s="19" t="str">
        <f>IF(C109="","",VLOOKUP(B109,Nebenrechnungen!H:I,2,FALSE))</f>
        <v/>
      </c>
      <c r="G109" s="21" t="str">
        <f>IF(C109="","",VLOOKUP(B109,Nebenrechnungen!H:J,3,FALSE))</f>
        <v/>
      </c>
      <c r="H109" s="21" t="str">
        <f>IF(C109="","",VLOOKUP(B109,Nebenrechnungen!H:K,4,FALSE))</f>
        <v/>
      </c>
      <c r="I109" s="19" t="str">
        <f t="shared" si="4"/>
        <v/>
      </c>
      <c r="J109" t="str">
        <f t="shared" si="5"/>
        <v/>
      </c>
    </row>
    <row r="110" spans="1:10" x14ac:dyDescent="0.25">
      <c r="A110">
        <v>94</v>
      </c>
      <c r="B110" s="67" t="str">
        <f>IFERROR(SMALL(Nebenrechnungen!H$3:H$502,Bestandsübersicht!A110),"")</f>
        <v/>
      </c>
      <c r="C110" s="14" t="str">
        <f>IFERROR(IF(B110="","",VLOOKUP(MID(B110,3,1)*1,Nebenrechnungen!Q$3:R$10,2,FALSE)),"")</f>
        <v/>
      </c>
      <c r="D110" s="15" t="str">
        <f>IFERROR(IF(C110="","",IF(C110="Pflichtkollekte",VLOOKUP(MID(B110,4,3),'Eingabe Zweckbestimmungen'!L:M,2,FALSE),IF(OR(MID(B110,3,1)*1=9,MID(B110,3,1)*1=5,MID(B110,3,1)*1=6,MID(B110,3,1)*1=7),"Keine Zweckbestimmung",IF(OR(MID(B110,3,1)*1=2,MID(B110,3,1)*1=3),VLOOKUP(MID(B110,4,3),'Eingabe Zweckbestimmungen'!B:C,2,FALSE),IF(MID(B110,3,1)*1=4,VLOOKUP(MID(B110,4,3),'Eingabe Zweckbestimmungen'!G:H,2,FALSE),""))))),"")</f>
        <v/>
      </c>
      <c r="E110" s="15" t="str">
        <f>IF(B110="","",IF(C110="Kollektenbons","N/A",VLOOKUP(LEFT(B110,2)*1,'Stammdaten Girokonten'!K:L,2,FALSE)))</f>
        <v/>
      </c>
      <c r="F110" s="19" t="str">
        <f>IF(C110="","",VLOOKUP(B110,Nebenrechnungen!H:I,2,FALSE))</f>
        <v/>
      </c>
      <c r="G110" s="21" t="str">
        <f>IF(C110="","",VLOOKUP(B110,Nebenrechnungen!H:J,3,FALSE))</f>
        <v/>
      </c>
      <c r="H110" s="21" t="str">
        <f>IF(C110="","",VLOOKUP(B110,Nebenrechnungen!H:K,4,FALSE))</f>
        <v/>
      </c>
      <c r="I110" s="19" t="str">
        <f t="shared" si="4"/>
        <v/>
      </c>
      <c r="J110" t="str">
        <f t="shared" si="5"/>
        <v/>
      </c>
    </row>
    <row r="111" spans="1:10" x14ac:dyDescent="0.25">
      <c r="A111">
        <v>95</v>
      </c>
      <c r="B111" s="67" t="str">
        <f>IFERROR(SMALL(Nebenrechnungen!H$3:H$502,Bestandsübersicht!A111),"")</f>
        <v/>
      </c>
      <c r="C111" s="14" t="str">
        <f>IFERROR(IF(B111="","",VLOOKUP(MID(B111,3,1)*1,Nebenrechnungen!Q$3:R$10,2,FALSE)),"")</f>
        <v/>
      </c>
      <c r="D111" s="15" t="str">
        <f>IFERROR(IF(C111="","",IF(C111="Pflichtkollekte",VLOOKUP(MID(B111,4,3),'Eingabe Zweckbestimmungen'!L:M,2,FALSE),IF(OR(MID(B111,3,1)*1=9,MID(B111,3,1)*1=5,MID(B111,3,1)*1=6,MID(B111,3,1)*1=7),"Keine Zweckbestimmung",IF(OR(MID(B111,3,1)*1=2,MID(B111,3,1)*1=3),VLOOKUP(MID(B111,4,3),'Eingabe Zweckbestimmungen'!B:C,2,FALSE),IF(MID(B111,3,1)*1=4,VLOOKUP(MID(B111,4,3),'Eingabe Zweckbestimmungen'!G:H,2,FALSE),""))))),"")</f>
        <v/>
      </c>
      <c r="E111" s="15" t="str">
        <f>IF(B111="","",IF(C111="Kollektenbons","N/A",VLOOKUP(LEFT(B111,2)*1,'Stammdaten Girokonten'!K:L,2,FALSE)))</f>
        <v/>
      </c>
      <c r="F111" s="19" t="str">
        <f>IF(C111="","",VLOOKUP(B111,Nebenrechnungen!H:I,2,FALSE))</f>
        <v/>
      </c>
      <c r="G111" s="21" t="str">
        <f>IF(C111="","",VLOOKUP(B111,Nebenrechnungen!H:J,3,FALSE))</f>
        <v/>
      </c>
      <c r="H111" s="21" t="str">
        <f>IF(C111="","",VLOOKUP(B111,Nebenrechnungen!H:K,4,FALSE))</f>
        <v/>
      </c>
      <c r="I111" s="19" t="str">
        <f t="shared" si="4"/>
        <v/>
      </c>
      <c r="J111" t="str">
        <f t="shared" si="5"/>
        <v/>
      </c>
    </row>
    <row r="112" spans="1:10" x14ac:dyDescent="0.25">
      <c r="A112">
        <v>96</v>
      </c>
      <c r="B112" s="67" t="str">
        <f>IFERROR(SMALL(Nebenrechnungen!H$3:H$502,Bestandsübersicht!A112),"")</f>
        <v/>
      </c>
      <c r="C112" s="14" t="str">
        <f>IFERROR(IF(B112="","",VLOOKUP(MID(B112,3,1)*1,Nebenrechnungen!Q$3:R$10,2,FALSE)),"")</f>
        <v/>
      </c>
      <c r="D112" s="15" t="str">
        <f>IFERROR(IF(C112="","",IF(C112="Pflichtkollekte",VLOOKUP(MID(B112,4,3),'Eingabe Zweckbestimmungen'!L:M,2,FALSE),IF(OR(MID(B112,3,1)*1=9,MID(B112,3,1)*1=5,MID(B112,3,1)*1=6,MID(B112,3,1)*1=7),"Keine Zweckbestimmung",IF(OR(MID(B112,3,1)*1=2,MID(B112,3,1)*1=3),VLOOKUP(MID(B112,4,3),'Eingabe Zweckbestimmungen'!B:C,2,FALSE),IF(MID(B112,3,1)*1=4,VLOOKUP(MID(B112,4,3),'Eingabe Zweckbestimmungen'!G:H,2,FALSE),""))))),"")</f>
        <v/>
      </c>
      <c r="E112" s="15" t="str">
        <f>IF(B112="","",IF(C112="Kollektenbons","N/A",VLOOKUP(LEFT(B112,2)*1,'Stammdaten Girokonten'!K:L,2,FALSE)))</f>
        <v/>
      </c>
      <c r="F112" s="19" t="str">
        <f>IF(C112="","",VLOOKUP(B112,Nebenrechnungen!H:I,2,FALSE))</f>
        <v/>
      </c>
      <c r="G112" s="21" t="str">
        <f>IF(C112="","",VLOOKUP(B112,Nebenrechnungen!H:J,3,FALSE))</f>
        <v/>
      </c>
      <c r="H112" s="21" t="str">
        <f>IF(C112="","",VLOOKUP(B112,Nebenrechnungen!H:K,4,FALSE))</f>
        <v/>
      </c>
      <c r="I112" s="19" t="str">
        <f t="shared" si="4"/>
        <v/>
      </c>
      <c r="J112" t="str">
        <f t="shared" si="5"/>
        <v/>
      </c>
    </row>
    <row r="113" spans="1:10" x14ac:dyDescent="0.25">
      <c r="A113">
        <v>97</v>
      </c>
      <c r="B113" s="67" t="str">
        <f>IFERROR(SMALL(Nebenrechnungen!H$3:H$502,Bestandsübersicht!A113),"")</f>
        <v/>
      </c>
      <c r="C113" s="14" t="str">
        <f>IFERROR(IF(B113="","",VLOOKUP(MID(B113,3,1)*1,Nebenrechnungen!Q$3:R$10,2,FALSE)),"")</f>
        <v/>
      </c>
      <c r="D113" s="15" t="str">
        <f>IFERROR(IF(C113="","",IF(C113="Pflichtkollekte",VLOOKUP(MID(B113,4,3),'Eingabe Zweckbestimmungen'!L:M,2,FALSE),IF(OR(MID(B113,3,1)*1=9,MID(B113,3,1)*1=5,MID(B113,3,1)*1=6,MID(B113,3,1)*1=7),"Keine Zweckbestimmung",IF(OR(MID(B113,3,1)*1=2,MID(B113,3,1)*1=3),VLOOKUP(MID(B113,4,3),'Eingabe Zweckbestimmungen'!B:C,2,FALSE),IF(MID(B113,3,1)*1=4,VLOOKUP(MID(B113,4,3),'Eingabe Zweckbestimmungen'!G:H,2,FALSE),""))))),"")</f>
        <v/>
      </c>
      <c r="E113" s="15" t="str">
        <f>IF(B113="","",IF(C113="Kollektenbons","N/A",VLOOKUP(LEFT(B113,2)*1,'Stammdaten Girokonten'!K:L,2,FALSE)))</f>
        <v/>
      </c>
      <c r="F113" s="19" t="str">
        <f>IF(C113="","",VLOOKUP(B113,Nebenrechnungen!H:I,2,FALSE))</f>
        <v/>
      </c>
      <c r="G113" s="21" t="str">
        <f>IF(C113="","",VLOOKUP(B113,Nebenrechnungen!H:J,3,FALSE))</f>
        <v/>
      </c>
      <c r="H113" s="21" t="str">
        <f>IF(C113="","",VLOOKUP(B113,Nebenrechnungen!H:K,4,FALSE))</f>
        <v/>
      </c>
      <c r="I113" s="19" t="str">
        <f t="shared" si="4"/>
        <v/>
      </c>
      <c r="J113" t="str">
        <f t="shared" si="5"/>
        <v/>
      </c>
    </row>
    <row r="114" spans="1:10" x14ac:dyDescent="0.25">
      <c r="A114">
        <v>98</v>
      </c>
      <c r="B114" s="67" t="str">
        <f>IFERROR(SMALL(Nebenrechnungen!H$3:H$502,Bestandsübersicht!A114),"")</f>
        <v/>
      </c>
      <c r="C114" s="14" t="str">
        <f>IFERROR(IF(B114="","",VLOOKUP(MID(B114,3,1)*1,Nebenrechnungen!Q$3:R$10,2,FALSE)),"")</f>
        <v/>
      </c>
      <c r="D114" s="15" t="str">
        <f>IFERROR(IF(C114="","",IF(C114="Pflichtkollekte",VLOOKUP(MID(B114,4,3),'Eingabe Zweckbestimmungen'!L:M,2,FALSE),IF(OR(MID(B114,3,1)*1=9,MID(B114,3,1)*1=5,MID(B114,3,1)*1=6,MID(B114,3,1)*1=7),"Keine Zweckbestimmung",IF(OR(MID(B114,3,1)*1=2,MID(B114,3,1)*1=3),VLOOKUP(MID(B114,4,3),'Eingabe Zweckbestimmungen'!B:C,2,FALSE),IF(MID(B114,3,1)*1=4,VLOOKUP(MID(B114,4,3),'Eingabe Zweckbestimmungen'!G:H,2,FALSE),""))))),"")</f>
        <v/>
      </c>
      <c r="E114" s="15" t="str">
        <f>IF(B114="","",IF(C114="Kollektenbons","N/A",VLOOKUP(LEFT(B114,2)*1,'Stammdaten Girokonten'!K:L,2,FALSE)))</f>
        <v/>
      </c>
      <c r="F114" s="19" t="str">
        <f>IF(C114="","",VLOOKUP(B114,Nebenrechnungen!H:I,2,FALSE))</f>
        <v/>
      </c>
      <c r="G114" s="21" t="str">
        <f>IF(C114="","",VLOOKUP(B114,Nebenrechnungen!H:J,3,FALSE))</f>
        <v/>
      </c>
      <c r="H114" s="21" t="str">
        <f>IF(C114="","",VLOOKUP(B114,Nebenrechnungen!H:K,4,FALSE))</f>
        <v/>
      </c>
      <c r="I114" s="19" t="str">
        <f t="shared" si="4"/>
        <v/>
      </c>
      <c r="J114" t="str">
        <f t="shared" si="5"/>
        <v/>
      </c>
    </row>
    <row r="115" spans="1:10" x14ac:dyDescent="0.25">
      <c r="A115">
        <v>99</v>
      </c>
      <c r="B115" s="67" t="str">
        <f>IFERROR(SMALL(Nebenrechnungen!H$3:H$502,Bestandsübersicht!A115),"")</f>
        <v/>
      </c>
      <c r="C115" s="14" t="str">
        <f>IFERROR(IF(B115="","",VLOOKUP(MID(B115,3,1)*1,Nebenrechnungen!Q$3:R$10,2,FALSE)),"")</f>
        <v/>
      </c>
      <c r="D115" s="15" t="str">
        <f>IFERROR(IF(C115="","",IF(C115="Pflichtkollekte",VLOOKUP(MID(B115,4,3),'Eingabe Zweckbestimmungen'!L:M,2,FALSE),IF(OR(MID(B115,3,1)*1=9,MID(B115,3,1)*1=5,MID(B115,3,1)*1=6,MID(B115,3,1)*1=7),"Keine Zweckbestimmung",IF(OR(MID(B115,3,1)*1=2,MID(B115,3,1)*1=3),VLOOKUP(MID(B115,4,3),'Eingabe Zweckbestimmungen'!B:C,2,FALSE),IF(MID(B115,3,1)*1=4,VLOOKUP(MID(B115,4,3),'Eingabe Zweckbestimmungen'!G:H,2,FALSE),""))))),"")</f>
        <v/>
      </c>
      <c r="E115" s="15" t="str">
        <f>IF(B115="","",IF(C115="Kollektenbons","N/A",VLOOKUP(LEFT(B115,2)*1,'Stammdaten Girokonten'!K:L,2,FALSE)))</f>
        <v/>
      </c>
      <c r="F115" s="19" t="str">
        <f>IF(C115="","",VLOOKUP(B115,Nebenrechnungen!H:I,2,FALSE))</f>
        <v/>
      </c>
      <c r="G115" s="21" t="str">
        <f>IF(C115="","",VLOOKUP(B115,Nebenrechnungen!H:J,3,FALSE))</f>
        <v/>
      </c>
      <c r="H115" s="21" t="str">
        <f>IF(C115="","",VLOOKUP(B115,Nebenrechnungen!H:K,4,FALSE))</f>
        <v/>
      </c>
      <c r="I115" s="19" t="str">
        <f t="shared" si="4"/>
        <v/>
      </c>
      <c r="J115" t="str">
        <f t="shared" si="5"/>
        <v/>
      </c>
    </row>
    <row r="116" spans="1:10" x14ac:dyDescent="0.25">
      <c r="A116">
        <v>100</v>
      </c>
      <c r="B116" s="67" t="str">
        <f>IFERROR(SMALL(Nebenrechnungen!H$3:H$502,Bestandsübersicht!A116),"")</f>
        <v/>
      </c>
      <c r="C116" s="14" t="str">
        <f>IFERROR(IF(B116="","",VLOOKUP(MID(B116,3,1)*1,Nebenrechnungen!Q$3:R$10,2,FALSE)),"")</f>
        <v/>
      </c>
      <c r="D116" s="15" t="str">
        <f>IFERROR(IF(C116="","",IF(C116="Pflichtkollekte",VLOOKUP(MID(B116,4,3),'Eingabe Zweckbestimmungen'!L:M,2,FALSE),IF(OR(MID(B116,3,1)*1=9,MID(B116,3,1)*1=5,MID(B116,3,1)*1=6,MID(B116,3,1)*1=7),"Keine Zweckbestimmung",IF(OR(MID(B116,3,1)*1=2,MID(B116,3,1)*1=3),VLOOKUP(MID(B116,4,3),'Eingabe Zweckbestimmungen'!B:C,2,FALSE),IF(MID(B116,3,1)*1=4,VLOOKUP(MID(B116,4,3),'Eingabe Zweckbestimmungen'!G:H,2,FALSE),""))))),"")</f>
        <v/>
      </c>
      <c r="E116" s="15" t="str">
        <f>IF(B116="","",IF(C116="Kollektenbons","N/A",VLOOKUP(LEFT(B116,2)*1,'Stammdaten Girokonten'!K:L,2,FALSE)))</f>
        <v/>
      </c>
      <c r="F116" s="19" t="str">
        <f>IF(C116="","",VLOOKUP(B116,Nebenrechnungen!H:I,2,FALSE))</f>
        <v/>
      </c>
      <c r="G116" s="21" t="str">
        <f>IF(C116="","",VLOOKUP(B116,Nebenrechnungen!H:J,3,FALSE))</f>
        <v/>
      </c>
      <c r="H116" s="21" t="str">
        <f>IF(C116="","",VLOOKUP(B116,Nebenrechnungen!H:K,4,FALSE))</f>
        <v/>
      </c>
      <c r="I116" s="19" t="str">
        <f t="shared" si="4"/>
        <v/>
      </c>
      <c r="J116" t="str">
        <f t="shared" si="5"/>
        <v/>
      </c>
    </row>
    <row r="117" spans="1:10" x14ac:dyDescent="0.25">
      <c r="B117" s="67" t="str">
        <f>IFERROR(SMALL(Nebenrechnungen!H$3:H$502,Bestandsübersicht!A117),"")</f>
        <v/>
      </c>
      <c r="C117" s="14" t="str">
        <f>IFERROR(IF(B117="","",VLOOKUP(MID(B117,3,1)*1,Nebenrechnungen!Q$3:R$10,2,FALSE)),"")</f>
        <v/>
      </c>
      <c r="D117" s="15" t="str">
        <f>IFERROR(IF(C117="","",IF(C117="Pflichtkollekte",VLOOKUP(MID(B117,4,3),'Eingabe Zweckbestimmungen'!L:M,2,FALSE),IF(OR(MID(B117,3,1)*1=9,MID(B117,3,1)*1=5,MID(B117,3,1)*1=6,MID(B117,3,1)*1=7),"Keine Zweckbestimmung",IF(OR(MID(B117,3,1)*1=2,MID(B117,3,1)*1=3),VLOOKUP(MID(B117,4,3),'Eingabe Zweckbestimmungen'!B:C,2,FALSE),IF(MID(B117,3,1)*1=4,VLOOKUP(MID(B117,4,3),'Eingabe Zweckbestimmungen'!G:H,2,FALSE),""))))),"")</f>
        <v/>
      </c>
      <c r="E117" s="15" t="str">
        <f>IF(B117="","",IF(C117="Kollektenbons","N/A",VLOOKUP(LEFT(B117,2)*1,'Stammdaten Girokonten'!K:L,2,FALSE)))</f>
        <v/>
      </c>
      <c r="F117" s="19"/>
      <c r="G117" s="21" t="str">
        <f>IF(C117="","",VLOOKUP(B117,Nebenrechnungen!H:J,3,FALSE))</f>
        <v/>
      </c>
      <c r="H117" s="21" t="str">
        <f>IF(C117="","",VLOOKUP(B117,Nebenrechnungen!H:K,4,FALSE))</f>
        <v/>
      </c>
      <c r="I117" s="19" t="str">
        <f t="shared" si="4"/>
        <v/>
      </c>
    </row>
    <row r="118" spans="1:10" x14ac:dyDescent="0.25">
      <c r="B118" s="67" t="str">
        <f>IFERROR(SMALL(Nebenrechnungen!H$3:H$502,Bestandsübersicht!A118),"")</f>
        <v/>
      </c>
      <c r="C118" s="14" t="str">
        <f>IFERROR(IF(B118="","",VLOOKUP(MID(B118,3,1)*1,Nebenrechnungen!Q$3:R$10,2,FALSE)),"")</f>
        <v/>
      </c>
      <c r="D118" s="15" t="str">
        <f>IFERROR(IF(C118="","",IF(C118="Pflichtkollekte",VLOOKUP(MID(B118,4,3),'Eingabe Zweckbestimmungen'!L:M,2,FALSE),IF(OR(MID(B118,3,1)*1=9,MID(B118,3,1)*1=5,MID(B118,3,1)*1=6,MID(B118,3,1)*1=7),"Keine Zweckbestimmung",IF(OR(MID(B118,3,1)*1=2,MID(B118,3,1)*1=3),VLOOKUP(MID(B118,4,3),'Eingabe Zweckbestimmungen'!B:C,2,FALSE),IF(MID(B118,3,1)*1=4,VLOOKUP(MID(B118,4,3),'Eingabe Zweckbestimmungen'!G:H,2,FALSE),""))))),"")</f>
        <v/>
      </c>
      <c r="E118" s="15" t="str">
        <f>IF(B118="","",IF(C118="Kollektenbons","N/A",VLOOKUP(LEFT(B118,2)*1,'Stammdaten Girokonten'!K:L,2,FALSE)))</f>
        <v/>
      </c>
      <c r="F118" s="19"/>
      <c r="G118" s="21" t="str">
        <f>IF(C118="","",VLOOKUP(B118,Nebenrechnungen!H:J,3,FALSE))</f>
        <v/>
      </c>
      <c r="H118" s="21" t="str">
        <f>IF(C118="","",VLOOKUP(B118,Nebenrechnungen!H:K,4,FALSE))</f>
        <v/>
      </c>
      <c r="I118" s="19" t="str">
        <f t="shared" si="4"/>
        <v/>
      </c>
    </row>
    <row r="119" spans="1:10" x14ac:dyDescent="0.25">
      <c r="B119" s="67" t="str">
        <f>IFERROR(SMALL(Nebenrechnungen!H$3:H$502,Bestandsübersicht!A119),"")</f>
        <v/>
      </c>
      <c r="C119" s="14" t="str">
        <f>IFERROR(IF(B119="","",VLOOKUP(MID(B119,3,1)*1,Nebenrechnungen!Q$3:R$10,2,FALSE)),"")</f>
        <v/>
      </c>
      <c r="D119" s="15" t="str">
        <f>IFERROR(IF(C119="","",IF(C119="Pflichtkollekte",VLOOKUP(MID(B119,4,3),'Eingabe Zweckbestimmungen'!L:M,2,FALSE),IF(OR(MID(B119,3,1)*1=9,MID(B119,3,1)*1=5,MID(B119,3,1)*1=6,MID(B119,3,1)*1=7),"Keine Zweckbestimmung",IF(OR(MID(B119,3,1)*1=2,MID(B119,3,1)*1=3),VLOOKUP(MID(B119,4,3),'Eingabe Zweckbestimmungen'!B:C,2,FALSE),IF(MID(B119,3,1)*1=4,VLOOKUP(MID(B119,4,3),'Eingabe Zweckbestimmungen'!G:H,2,FALSE),""))))),"")</f>
        <v/>
      </c>
      <c r="E119" s="15" t="str">
        <f>IF(B119="","",IF(C119="Kollektenbons","N/A",VLOOKUP(LEFT(B119,2)*1,'Stammdaten Girokonten'!K:L,2,FALSE)))</f>
        <v/>
      </c>
      <c r="F119" s="19"/>
      <c r="G119" s="21" t="str">
        <f>IF(C119="","",VLOOKUP(B119,Nebenrechnungen!H:J,3,FALSE))</f>
        <v/>
      </c>
      <c r="H119" s="21" t="str">
        <f>IF(C119="","",VLOOKUP(B119,Nebenrechnungen!H:K,4,FALSE))</f>
        <v/>
      </c>
      <c r="I119" s="19" t="str">
        <f t="shared" si="4"/>
        <v/>
      </c>
    </row>
    <row r="120" spans="1:10" x14ac:dyDescent="0.25">
      <c r="B120" s="67" t="str">
        <f>IFERROR(SMALL(Nebenrechnungen!H$3:H$502,Bestandsübersicht!A120),"")</f>
        <v/>
      </c>
      <c r="C120" s="14" t="str">
        <f>IFERROR(IF(B120="","",VLOOKUP(MID(B120,3,1)*1,Nebenrechnungen!Q$3:R$10,2,FALSE)),"")</f>
        <v/>
      </c>
      <c r="D120" s="15" t="str">
        <f>IFERROR(IF(C120="","",IF(C120="Pflichtkollekte",VLOOKUP(MID(B120,4,3),'Eingabe Zweckbestimmungen'!L:M,2,FALSE),IF(OR(MID(B120,3,1)*1=9,MID(B120,3,1)*1=5,MID(B120,3,1)*1=6,MID(B120,3,1)*1=7),"Keine Zweckbestimmung",IF(OR(MID(B120,3,1)*1=2,MID(B120,3,1)*1=3),VLOOKUP(MID(B120,4,3),'Eingabe Zweckbestimmungen'!B:C,2,FALSE),IF(MID(B120,3,1)*1=4,VLOOKUP(MID(B120,4,3),'Eingabe Zweckbestimmungen'!G:H,2,FALSE),""))))),"")</f>
        <v/>
      </c>
      <c r="E120" s="15" t="str">
        <f>IF(B120="","",IF(C120="Kollektenbons","N/A",VLOOKUP(LEFT(B120,2)*1,'Stammdaten Girokonten'!K:L,2,FALSE)))</f>
        <v/>
      </c>
      <c r="F120" s="19"/>
      <c r="G120" s="21" t="str">
        <f>IF(C120="","",VLOOKUP(B120,Nebenrechnungen!H:J,3,FALSE))</f>
        <v/>
      </c>
      <c r="H120" s="21" t="str">
        <f>IF(C120="","",VLOOKUP(B120,Nebenrechnungen!H:K,4,FALSE))</f>
        <v/>
      </c>
      <c r="I120" s="19" t="str">
        <f t="shared" si="4"/>
        <v/>
      </c>
    </row>
    <row r="121" spans="1:10" x14ac:dyDescent="0.25">
      <c r="B121" s="67" t="str">
        <f>IFERROR(SMALL(Nebenrechnungen!H$3:H$502,Bestandsübersicht!A121),"")</f>
        <v/>
      </c>
      <c r="C121" s="14" t="str">
        <f>IFERROR(IF(B121="","",VLOOKUP(MID(B121,3,1)*1,Nebenrechnungen!Q$3:R$10,2,FALSE)),"")</f>
        <v/>
      </c>
      <c r="D121" s="15" t="str">
        <f>IFERROR(IF(C121="","",IF(C121="Pflichtkollekte",VLOOKUP(MID(B121,4,3),'Eingabe Zweckbestimmungen'!L:M,2,FALSE),IF(OR(MID(B121,3,1)*1=9,MID(B121,3,1)*1=5,MID(B121,3,1)*1=6,MID(B121,3,1)*1=7),"Keine Zweckbestimmung",IF(OR(MID(B121,3,1)*1=2,MID(B121,3,1)*1=3),VLOOKUP(MID(B121,4,3),'Eingabe Zweckbestimmungen'!B:C,2,FALSE),IF(MID(B121,3,1)*1=4,VLOOKUP(MID(B121,4,3),'Eingabe Zweckbestimmungen'!G:H,2,FALSE),""))))),"")</f>
        <v/>
      </c>
      <c r="E121" s="15" t="str">
        <f>IF(B121="","",IF(C121="Kollektenbons","N/A",VLOOKUP(LEFT(B121,2)*1,'Stammdaten Girokonten'!K:L,2,FALSE)))</f>
        <v/>
      </c>
      <c r="F121" s="19"/>
      <c r="G121" s="21" t="str">
        <f>IF(C121="","",VLOOKUP(B121,Nebenrechnungen!H:J,3,FALSE))</f>
        <v/>
      </c>
      <c r="H121" s="21" t="str">
        <f>IF(C121="","",VLOOKUP(B121,Nebenrechnungen!H:K,4,FALSE))</f>
        <v/>
      </c>
      <c r="I121" s="19" t="str">
        <f t="shared" si="4"/>
        <v/>
      </c>
    </row>
    <row r="122" spans="1:10" x14ac:dyDescent="0.25">
      <c r="B122" s="67" t="str">
        <f>IFERROR(SMALL(Nebenrechnungen!H$3:H$502,Bestandsübersicht!A122),"")</f>
        <v/>
      </c>
      <c r="C122" s="14" t="str">
        <f>IFERROR(IF(B122="","",VLOOKUP(MID(B122,3,1)*1,Nebenrechnungen!Q$3:R$10,2,FALSE)),"")</f>
        <v/>
      </c>
      <c r="D122" s="15" t="str">
        <f>IFERROR(IF(C122="","",IF(C122="Pflichtkollekte",VLOOKUP(MID(B122,4,3),'Eingabe Zweckbestimmungen'!L:M,2,FALSE),IF(OR(MID(B122,3,1)*1=9,MID(B122,3,1)*1=5,MID(B122,3,1)*1=6,MID(B122,3,1)*1=7),"Keine Zweckbestimmung",IF(OR(MID(B122,3,1)*1=2,MID(B122,3,1)*1=3),VLOOKUP(MID(B122,4,3),'Eingabe Zweckbestimmungen'!B:C,2,FALSE),IF(MID(B122,3,1)*1=4,VLOOKUP(MID(B122,4,3),'Eingabe Zweckbestimmungen'!G:H,2,FALSE),""))))),"")</f>
        <v/>
      </c>
      <c r="E122" s="15" t="str">
        <f>IF(B122="","",IF(C122="Kollektenbons","N/A",VLOOKUP(LEFT(B122,2)*1,'Stammdaten Girokonten'!K:L,2,FALSE)))</f>
        <v/>
      </c>
      <c r="F122" s="19"/>
      <c r="G122" s="21" t="str">
        <f>IF(C122="","",VLOOKUP(B122,Nebenrechnungen!H:J,3,FALSE))</f>
        <v/>
      </c>
      <c r="H122" s="21" t="str">
        <f>IF(C122="","",VLOOKUP(B122,Nebenrechnungen!H:K,4,FALSE))</f>
        <v/>
      </c>
      <c r="I122" s="19" t="str">
        <f t="shared" si="4"/>
        <v/>
      </c>
    </row>
    <row r="123" spans="1:10" x14ac:dyDescent="0.25">
      <c r="B123" s="67" t="str">
        <f>IFERROR(SMALL(Nebenrechnungen!H$3:H$502,Bestandsübersicht!A123),"")</f>
        <v/>
      </c>
      <c r="C123" s="14" t="str">
        <f>IFERROR(IF(B123="","",VLOOKUP(MID(B123,3,1)*1,Nebenrechnungen!Q$3:R$10,2,FALSE)),"")</f>
        <v/>
      </c>
      <c r="D123" s="15" t="str">
        <f>IFERROR(IF(C123="","",IF(C123="Pflichtkollekte",VLOOKUP(MID(B123,4,3),'Eingabe Zweckbestimmungen'!L:M,2,FALSE),IF(OR(MID(B123,3,1)*1=9,MID(B123,3,1)*1=5,MID(B123,3,1)*1=6,MID(B123,3,1)*1=7),"Keine Zweckbestimmung",IF(OR(MID(B123,3,1)*1=2,MID(B123,3,1)*1=3),VLOOKUP(MID(B123,4,3),'Eingabe Zweckbestimmungen'!B:C,2,FALSE),IF(MID(B123,3,1)*1=4,VLOOKUP(MID(B123,4,3),'Eingabe Zweckbestimmungen'!G:H,2,FALSE),""))))),"")</f>
        <v/>
      </c>
      <c r="E123" s="15" t="str">
        <f>IF(B123="","",IF(C123="Kollektenbons","N/A",VLOOKUP(LEFT(B123,2)*1,'Stammdaten Girokonten'!K:L,2,FALSE)))</f>
        <v/>
      </c>
      <c r="F123" s="19"/>
      <c r="G123" s="21" t="str">
        <f>IF(C123="","",VLOOKUP(B123,Nebenrechnungen!H:J,3,FALSE))</f>
        <v/>
      </c>
      <c r="H123" s="21" t="str">
        <f>IF(C123="","",VLOOKUP(B123,Nebenrechnungen!H:K,4,FALSE))</f>
        <v/>
      </c>
      <c r="I123" s="19" t="str">
        <f t="shared" si="4"/>
        <v/>
      </c>
    </row>
    <row r="124" spans="1:10" x14ac:dyDescent="0.25">
      <c r="B124" s="67" t="str">
        <f>IFERROR(SMALL(Nebenrechnungen!H$3:H$502,Bestandsübersicht!A124),"")</f>
        <v/>
      </c>
      <c r="C124" s="14" t="str">
        <f>IFERROR(IF(B124="","",VLOOKUP(MID(B124,3,1)*1,Nebenrechnungen!Q$3:R$10,2,FALSE)),"")</f>
        <v/>
      </c>
      <c r="D124" s="15" t="str">
        <f>IFERROR(IF(C124="","",IF(C124="Pflichtkollekte",VLOOKUP(MID(B124,4,3),'Eingabe Zweckbestimmungen'!L:M,2,FALSE),IF(OR(MID(B124,3,1)*1=9,MID(B124,3,1)*1=5,MID(B124,3,1)*1=6,MID(B124,3,1)*1=7),"Keine Zweckbestimmung",IF(OR(MID(B124,3,1)*1=2,MID(B124,3,1)*1=3),VLOOKUP(MID(B124,4,3),'Eingabe Zweckbestimmungen'!B:C,2,FALSE),IF(MID(B124,3,1)*1=4,VLOOKUP(MID(B124,4,3),'Eingabe Zweckbestimmungen'!G:H,2,FALSE),""))))),"")</f>
        <v/>
      </c>
      <c r="E124" s="15" t="str">
        <f>IF(B124="","",IF(C124="Kollektenbons","N/A",VLOOKUP(LEFT(B124,2)*1,'Stammdaten Girokonten'!K:L,2,FALSE)))</f>
        <v/>
      </c>
      <c r="F124" s="19"/>
      <c r="G124" s="21" t="str">
        <f>IF(C124="","",VLOOKUP(B124,Nebenrechnungen!H:J,3,FALSE))</f>
        <v/>
      </c>
      <c r="H124" s="21" t="str">
        <f>IF(C124="","",VLOOKUP(B124,Nebenrechnungen!H:K,4,FALSE))</f>
        <v/>
      </c>
      <c r="I124" s="19" t="str">
        <f t="shared" si="4"/>
        <v/>
      </c>
    </row>
    <row r="125" spans="1:10" x14ac:dyDescent="0.25">
      <c r="B125" s="67" t="str">
        <f>IFERROR(SMALL(Nebenrechnungen!H$3:H$502,Bestandsübersicht!A125),"")</f>
        <v/>
      </c>
      <c r="C125" s="14" t="str">
        <f>IFERROR(IF(B125="","",VLOOKUP(MID(B125,3,1)*1,Nebenrechnungen!Q$3:R$10,2,FALSE)),"")</f>
        <v/>
      </c>
      <c r="D125" s="15" t="str">
        <f>IFERROR(IF(C125="","",IF(C125="Pflichtkollekte",VLOOKUP(MID(B125,4,3),'Eingabe Zweckbestimmungen'!L:M,2,FALSE),IF(OR(MID(B125,3,1)*1=9,MID(B125,3,1)*1=5,MID(B125,3,1)*1=6,MID(B125,3,1)*1=7),"Keine Zweckbestimmung",IF(OR(MID(B125,3,1)*1=2,MID(B125,3,1)*1=3),VLOOKUP(MID(B125,4,3),'Eingabe Zweckbestimmungen'!B:C,2,FALSE),IF(MID(B125,3,1)*1=4,VLOOKUP(MID(B125,4,3),'Eingabe Zweckbestimmungen'!G:H,2,FALSE),""))))),"")</f>
        <v/>
      </c>
      <c r="E125" s="15" t="str">
        <f>IF(B125="","",IF(C125="Kollektenbons","N/A",VLOOKUP(LEFT(B125,2)*1,'Stammdaten Girokonten'!K:L,2,FALSE)))</f>
        <v/>
      </c>
      <c r="F125" s="19"/>
      <c r="G125" s="21" t="str">
        <f>IF(C125="","",VLOOKUP(B125,Nebenrechnungen!H:J,3,FALSE))</f>
        <v/>
      </c>
      <c r="H125" s="21" t="str">
        <f>IF(C125="","",VLOOKUP(B125,Nebenrechnungen!H:K,4,FALSE))</f>
        <v/>
      </c>
      <c r="I125" s="19" t="str">
        <f t="shared" si="4"/>
        <v/>
      </c>
    </row>
    <row r="126" spans="1:10" x14ac:dyDescent="0.25">
      <c r="B126" s="67" t="str">
        <f>IFERROR(SMALL(Nebenrechnungen!H$3:H$502,Bestandsübersicht!A126),"")</f>
        <v/>
      </c>
      <c r="C126" s="14" t="str">
        <f>IFERROR(IF(B126="","",VLOOKUP(MID(B126,3,1)*1,Nebenrechnungen!Q$3:R$10,2,FALSE)),"")</f>
        <v/>
      </c>
      <c r="D126" s="15" t="str">
        <f>IFERROR(IF(C126="","",IF(C126="Pflichtkollekte",VLOOKUP(MID(B126,4,3),'Eingabe Zweckbestimmungen'!L:M,2,FALSE),IF(OR(MID(B126,3,1)*1=9,MID(B126,3,1)*1=5,MID(B126,3,1)*1=6,MID(B126,3,1)*1=7),"Keine Zweckbestimmung",IF(OR(MID(B126,3,1)*1=2,MID(B126,3,1)*1=3),VLOOKUP(MID(B126,4,3),'Eingabe Zweckbestimmungen'!B:C,2,FALSE),IF(MID(B126,3,1)*1=4,VLOOKUP(MID(B126,4,3),'Eingabe Zweckbestimmungen'!G:H,2,FALSE),""))))),"")</f>
        <v/>
      </c>
      <c r="E126" s="15" t="str">
        <f>IF(B126="","",IF(C126="Kollektenbons","N/A",VLOOKUP(LEFT(B126,2)*1,'Stammdaten Girokonten'!K:L,2,FALSE)))</f>
        <v/>
      </c>
      <c r="F126" s="19"/>
      <c r="G126" s="21" t="str">
        <f>IF(C126="","",VLOOKUP(B126,Nebenrechnungen!H:J,3,FALSE))</f>
        <v/>
      </c>
      <c r="H126" s="21" t="str">
        <f>IF(C126="","",VLOOKUP(B126,Nebenrechnungen!H:K,4,FALSE))</f>
        <v/>
      </c>
      <c r="I126" s="19" t="str">
        <f t="shared" si="4"/>
        <v/>
      </c>
    </row>
    <row r="127" spans="1:10" x14ac:dyDescent="0.25">
      <c r="B127" s="67" t="str">
        <f>IFERROR(SMALL(Nebenrechnungen!H$3:H$502,Bestandsübersicht!A127),"")</f>
        <v/>
      </c>
      <c r="C127" s="14" t="str">
        <f>IFERROR(IF(B127="","",VLOOKUP(MID(B127,3,1)*1,Nebenrechnungen!Q$3:R$10,2,FALSE)),"")</f>
        <v/>
      </c>
      <c r="D127" s="15" t="str">
        <f>IFERROR(IF(C127="","",IF(C127="Pflichtkollekte",VLOOKUP(MID(B127,4,3),'Eingabe Zweckbestimmungen'!L:M,2,FALSE),IF(OR(MID(B127,3,1)*1=9,MID(B127,3,1)*1=5,MID(B127,3,1)*1=6,MID(B127,3,1)*1=7),"Keine Zweckbestimmung",IF(OR(MID(B127,3,1)*1=2,MID(B127,3,1)*1=3),VLOOKUP(MID(B127,4,3),'Eingabe Zweckbestimmungen'!B:C,2,FALSE),IF(MID(B127,3,1)*1=4,VLOOKUP(MID(B127,4,3),'Eingabe Zweckbestimmungen'!G:H,2,FALSE),""))))),"")</f>
        <v/>
      </c>
      <c r="E127" s="15" t="str">
        <f>IF(B127="","",IF(C127="Kollektenbons","N/A",VLOOKUP(LEFT(B127,2)*1,'Stammdaten Girokonten'!K:L,2,FALSE)))</f>
        <v/>
      </c>
      <c r="F127" s="19"/>
      <c r="G127" s="21" t="str">
        <f>IF(C127="","",VLOOKUP(B127,Nebenrechnungen!H:J,3,FALSE))</f>
        <v/>
      </c>
      <c r="H127" s="21" t="str">
        <f>IF(C127="","",VLOOKUP(B127,Nebenrechnungen!H:K,4,FALSE))</f>
        <v/>
      </c>
      <c r="I127" s="19" t="str">
        <f t="shared" si="4"/>
        <v/>
      </c>
    </row>
    <row r="128" spans="1:10" x14ac:dyDescent="0.25">
      <c r="B128" s="67" t="str">
        <f>IFERROR(SMALL(Nebenrechnungen!H$3:H$502,Bestandsübersicht!A128),"")</f>
        <v/>
      </c>
      <c r="C128" s="14" t="str">
        <f>IFERROR(IF(B128="","",VLOOKUP(MID(B128,3,1)*1,Nebenrechnungen!Q$3:R$10,2,FALSE)),"")</f>
        <v/>
      </c>
      <c r="D128" s="15" t="str">
        <f>IFERROR(IF(C128="","",IF(C128="Pflichtkollekte",VLOOKUP(MID(B128,4,3),'Eingabe Zweckbestimmungen'!L:M,2,FALSE),IF(OR(MID(B128,3,1)*1=9,MID(B128,3,1)*1=5,MID(B128,3,1)*1=6,MID(B128,3,1)*1=7),"Keine Zweckbestimmung",IF(OR(MID(B128,3,1)*1=2,MID(B128,3,1)*1=3),VLOOKUP(MID(B128,4,3),'Eingabe Zweckbestimmungen'!B:C,2,FALSE),IF(MID(B128,3,1)*1=4,VLOOKUP(MID(B128,4,3),'Eingabe Zweckbestimmungen'!G:H,2,FALSE),""))))),"")</f>
        <v/>
      </c>
      <c r="E128" s="15" t="str">
        <f>IF(B128="","",IF(C128="Kollektenbons","N/A",VLOOKUP(LEFT(B128,2)*1,'Stammdaten Girokonten'!K:L,2,FALSE)))</f>
        <v/>
      </c>
      <c r="F128" s="19"/>
      <c r="G128" s="21" t="str">
        <f>IF(C128="","",VLOOKUP(B128,Nebenrechnungen!H:J,3,FALSE))</f>
        <v/>
      </c>
      <c r="H128" s="21" t="str">
        <f>IF(C128="","",VLOOKUP(B128,Nebenrechnungen!H:K,4,FALSE))</f>
        <v/>
      </c>
      <c r="I128" s="19" t="str">
        <f t="shared" si="4"/>
        <v/>
      </c>
    </row>
    <row r="129" spans="2:9" x14ac:dyDescent="0.25">
      <c r="B129" s="67" t="str">
        <f>IFERROR(SMALL(Nebenrechnungen!H$3:H$502,Bestandsübersicht!A129),"")</f>
        <v/>
      </c>
      <c r="C129" s="14" t="str">
        <f>IFERROR(IF(B129="","",VLOOKUP(MID(B129,3,1)*1,Nebenrechnungen!Q$3:R$10,2,FALSE)),"")</f>
        <v/>
      </c>
      <c r="D129" s="15" t="str">
        <f>IFERROR(IF(C129="","",IF(C129="Pflichtkollekte",VLOOKUP(MID(B129,4,3),'Eingabe Zweckbestimmungen'!L:M,2,FALSE),IF(OR(MID(B129,3,1)*1=9,MID(B129,3,1)*1=5,MID(B129,3,1)*1=6,MID(B129,3,1)*1=7),"Keine Zweckbestimmung",IF(OR(MID(B129,3,1)*1=2,MID(B129,3,1)*1=3),VLOOKUP(MID(B129,4,3),'Eingabe Zweckbestimmungen'!B:C,2,FALSE),IF(MID(B129,3,1)*1=4,VLOOKUP(MID(B129,4,3),'Eingabe Zweckbestimmungen'!G:H,2,FALSE),""))))),"")</f>
        <v/>
      </c>
      <c r="E129" s="15" t="str">
        <f>IF(B129="","",IF(C129="Kollektenbons","N/A",VLOOKUP(LEFT(B129,2)*1,'Stammdaten Girokonten'!K:L,2,FALSE)))</f>
        <v/>
      </c>
      <c r="F129" s="19"/>
      <c r="G129" s="21" t="str">
        <f>IF(C129="","",VLOOKUP(B129,Nebenrechnungen!H:J,3,FALSE))</f>
        <v/>
      </c>
      <c r="H129" s="21" t="str">
        <f>IF(C129="","",VLOOKUP(B129,Nebenrechnungen!H:K,4,FALSE))</f>
        <v/>
      </c>
      <c r="I129" s="19" t="str">
        <f t="shared" si="4"/>
        <v/>
      </c>
    </row>
    <row r="130" spans="2:9" x14ac:dyDescent="0.25">
      <c r="B130" s="67" t="str">
        <f>IFERROR(SMALL(Nebenrechnungen!H$3:H$502,Bestandsübersicht!A130),"")</f>
        <v/>
      </c>
      <c r="C130" s="14" t="str">
        <f>IFERROR(IF(B130="","",VLOOKUP(MID(B130,3,1)*1,Nebenrechnungen!Q$3:R$10,2,FALSE)),"")</f>
        <v/>
      </c>
      <c r="D130" s="15" t="str">
        <f>IFERROR(IF(C130="","",IF(C130="Pflichtkollekte",VLOOKUP(MID(B130,4,3),'Eingabe Zweckbestimmungen'!L:M,2,FALSE),IF(OR(MID(B130,3,1)*1=9,MID(B130,3,1)*1=5,MID(B130,3,1)*1=6,MID(B130,3,1)*1=7),"Keine Zweckbestimmung",IF(OR(MID(B130,3,1)*1=2,MID(B130,3,1)*1=3),VLOOKUP(MID(B130,4,3),'Eingabe Zweckbestimmungen'!B:C,2,FALSE),IF(MID(B130,3,1)*1=4,VLOOKUP(MID(B130,4,3),'Eingabe Zweckbestimmungen'!G:H,2,FALSE),""))))),"")</f>
        <v/>
      </c>
      <c r="E130" s="15" t="str">
        <f>IF(B130="","",IF(C130="Kollektenbons","N/A",VLOOKUP(LEFT(B130,2)*1,'Stammdaten Girokonten'!K:L,2,FALSE)))</f>
        <v/>
      </c>
      <c r="F130" s="19"/>
      <c r="G130" s="21" t="str">
        <f>IF(C130="","",VLOOKUP(B130,Nebenrechnungen!H:J,3,FALSE))</f>
        <v/>
      </c>
      <c r="H130" s="21" t="str">
        <f>IF(C130="","",VLOOKUP(B130,Nebenrechnungen!H:K,4,FALSE))</f>
        <v/>
      </c>
      <c r="I130" s="19" t="str">
        <f t="shared" si="4"/>
        <v/>
      </c>
    </row>
    <row r="131" spans="2:9" x14ac:dyDescent="0.25">
      <c r="B131" s="67" t="str">
        <f>IFERROR(SMALL(Nebenrechnungen!H$3:H$502,Bestandsübersicht!A131),"")</f>
        <v/>
      </c>
      <c r="C131" s="14" t="str">
        <f>IFERROR(IF(B131="","",VLOOKUP(MID(B131,3,1)*1,Nebenrechnungen!Q$3:R$10,2,FALSE)),"")</f>
        <v/>
      </c>
      <c r="D131" s="15" t="str">
        <f>IFERROR(IF(C131="","",IF(C131="Pflichtkollekte",VLOOKUP(MID(B131,4,3),'Eingabe Zweckbestimmungen'!L:M,2,FALSE),IF(OR(MID(B131,3,1)*1=9,MID(B131,3,1)*1=5,MID(B131,3,1)*1=6,MID(B131,3,1)*1=7),"Keine Zweckbestimmung",IF(OR(MID(B131,3,1)*1=2,MID(B131,3,1)*1=3),VLOOKUP(MID(B131,4,3),'Eingabe Zweckbestimmungen'!B:C,2,FALSE),IF(MID(B131,3,1)*1=4,VLOOKUP(MID(B131,4,3),'Eingabe Zweckbestimmungen'!G:H,2,FALSE),""))))),"")</f>
        <v/>
      </c>
      <c r="E131" s="15" t="str">
        <f>IF(B131="","",IF(C131="Kollektenbons","N/A",VLOOKUP(LEFT(B131,2)*1,'Stammdaten Girokonten'!K:L,2,FALSE)))</f>
        <v/>
      </c>
      <c r="F131" s="19"/>
      <c r="G131" s="21" t="str">
        <f>IF(C131="","",VLOOKUP(B131,Nebenrechnungen!H:J,3,FALSE))</f>
        <v/>
      </c>
      <c r="H131" s="21" t="str">
        <f>IF(C131="","",VLOOKUP(B131,Nebenrechnungen!H:K,4,FALSE))</f>
        <v/>
      </c>
      <c r="I131" s="19" t="str">
        <f t="shared" si="4"/>
        <v/>
      </c>
    </row>
    <row r="132" spans="2:9" x14ac:dyDescent="0.25">
      <c r="B132" s="67" t="str">
        <f>IFERROR(SMALL(Nebenrechnungen!H$3:H$502,Bestandsübersicht!A132),"")</f>
        <v/>
      </c>
      <c r="C132" s="14" t="str">
        <f>IFERROR(IF(B132="","",VLOOKUP(MID(B132,3,1)*1,Nebenrechnungen!Q$3:R$10,2,FALSE)),"")</f>
        <v/>
      </c>
      <c r="D132" s="15" t="str">
        <f>IFERROR(IF(C132="","",IF(C132="Pflichtkollekte",VLOOKUP(MID(B132,4,3),'Eingabe Zweckbestimmungen'!L:M,2,FALSE),IF(OR(MID(B132,3,1)*1=9,MID(B132,3,1)*1=5,MID(B132,3,1)*1=6,MID(B132,3,1)*1=7),"Keine Zweckbestimmung",IF(OR(MID(B132,3,1)*1=2,MID(B132,3,1)*1=3),VLOOKUP(MID(B132,4,3),'Eingabe Zweckbestimmungen'!B:C,2,FALSE),IF(MID(B132,3,1)*1=4,VLOOKUP(MID(B132,4,3),'Eingabe Zweckbestimmungen'!G:H,2,FALSE),""))))),"")</f>
        <v/>
      </c>
      <c r="E132" s="15" t="str">
        <f>IF(B132="","",IF(C132="Kollektenbons","N/A",VLOOKUP(LEFT(B132,2)*1,'Stammdaten Girokonten'!K:L,2,FALSE)))</f>
        <v/>
      </c>
      <c r="F132" s="19"/>
      <c r="G132" s="21" t="str">
        <f>IF(C132="","",VLOOKUP(B132,Nebenrechnungen!H:J,3,FALSE))</f>
        <v/>
      </c>
      <c r="H132" s="21" t="str">
        <f>IF(C132="","",VLOOKUP(B132,Nebenrechnungen!H:K,4,FALSE))</f>
        <v/>
      </c>
      <c r="I132" s="19" t="str">
        <f t="shared" si="4"/>
        <v/>
      </c>
    </row>
    <row r="133" spans="2:9" x14ac:dyDescent="0.25">
      <c r="B133" s="67" t="str">
        <f>IFERROR(SMALL(Nebenrechnungen!H$3:H$502,Bestandsübersicht!A133),"")</f>
        <v/>
      </c>
      <c r="C133" s="14" t="str">
        <f>IFERROR(IF(B133="","",VLOOKUP(MID(B133,3,1)*1,Nebenrechnungen!Q$3:R$10,2,FALSE)),"")</f>
        <v/>
      </c>
      <c r="D133" s="15" t="str">
        <f>IFERROR(IF(C133="","",IF(C133="Pflichtkollekte",VLOOKUP(MID(B133,4,3),'Eingabe Zweckbestimmungen'!L:M,2,FALSE),IF(OR(MID(B133,3,1)*1=9,MID(B133,3,1)*1=5,MID(B133,3,1)*1=6,MID(B133,3,1)*1=7),"Keine Zweckbestimmung",IF(OR(MID(B133,3,1)*1=2,MID(B133,3,1)*1=3),VLOOKUP(MID(B133,4,3),'Eingabe Zweckbestimmungen'!B:C,2,FALSE),IF(MID(B133,3,1)*1=4,VLOOKUP(MID(B133,4,3),'Eingabe Zweckbestimmungen'!G:H,2,FALSE),""))))),"")</f>
        <v/>
      </c>
      <c r="E133" s="15" t="str">
        <f>IF(B133="","",IF(C133="Kollektenbons","N/A",VLOOKUP(LEFT(B133,2)*1,'Stammdaten Girokonten'!K:L,2,FALSE)))</f>
        <v/>
      </c>
      <c r="F133" s="19"/>
      <c r="G133" s="21" t="str">
        <f>IF(C133="","",VLOOKUP(B133,Nebenrechnungen!H:J,3,FALSE))</f>
        <v/>
      </c>
      <c r="H133" s="21" t="str">
        <f>IF(C133="","",VLOOKUP(B133,Nebenrechnungen!H:K,4,FALSE))</f>
        <v/>
      </c>
      <c r="I133" s="19" t="str">
        <f t="shared" si="4"/>
        <v/>
      </c>
    </row>
    <row r="134" spans="2:9" x14ac:dyDescent="0.25">
      <c r="B134" s="67" t="str">
        <f>IFERROR(SMALL(Nebenrechnungen!H$3:H$502,Bestandsübersicht!A134),"")</f>
        <v/>
      </c>
      <c r="C134" s="14" t="str">
        <f>IFERROR(IF(B134="","",VLOOKUP(MID(B134,3,1)*1,Nebenrechnungen!Q$3:R$10,2,FALSE)),"")</f>
        <v/>
      </c>
      <c r="D134" s="15" t="str">
        <f>IFERROR(IF(C134="","",IF(C134="Pflichtkollekte",VLOOKUP(MID(B134,4,3),'Eingabe Zweckbestimmungen'!L:M,2,FALSE),IF(OR(MID(B134,3,1)*1=9,MID(B134,3,1)*1=5,MID(B134,3,1)*1=6,MID(B134,3,1)*1=7),"Keine Zweckbestimmung",IF(OR(MID(B134,3,1)*1=2,MID(B134,3,1)*1=3),VLOOKUP(MID(B134,4,3),'Eingabe Zweckbestimmungen'!B:C,2,FALSE),IF(MID(B134,3,1)*1=4,VLOOKUP(MID(B134,4,3),'Eingabe Zweckbestimmungen'!G:H,2,FALSE),""))))),"")</f>
        <v/>
      </c>
      <c r="E134" s="15" t="str">
        <f>IF(B134="","",IF(C134="Kollektenbons","N/A",VLOOKUP(LEFT(B134,2)*1,'Stammdaten Girokonten'!K:L,2,FALSE)))</f>
        <v/>
      </c>
      <c r="F134" s="19"/>
      <c r="G134" s="21" t="str">
        <f>IF(C134="","",VLOOKUP(B134,Nebenrechnungen!H:J,3,FALSE))</f>
        <v/>
      </c>
      <c r="H134" s="21" t="str">
        <f>IF(C134="","",VLOOKUP(B134,Nebenrechnungen!H:K,4,FALSE))</f>
        <v/>
      </c>
      <c r="I134" s="19" t="str">
        <f t="shared" si="4"/>
        <v/>
      </c>
    </row>
    <row r="135" spans="2:9" x14ac:dyDescent="0.25">
      <c r="B135" s="67" t="str">
        <f>IFERROR(SMALL(Nebenrechnungen!H$3:H$502,Bestandsübersicht!A135),"")</f>
        <v/>
      </c>
      <c r="C135" s="14" t="str">
        <f>IFERROR(IF(B135="","",VLOOKUP(MID(B135,3,1)*1,Nebenrechnungen!Q$3:R$10,2,FALSE)),"")</f>
        <v/>
      </c>
      <c r="D135" s="15" t="str">
        <f>IFERROR(IF(C135="","",IF(C135="Pflichtkollekte",VLOOKUP(MID(B135,4,3),'Eingabe Zweckbestimmungen'!L:M,2,FALSE),IF(OR(MID(B135,3,1)*1=9,MID(B135,3,1)*1=5,MID(B135,3,1)*1=6,MID(B135,3,1)*1=7),"Keine Zweckbestimmung",IF(OR(MID(B135,3,1)*1=2,MID(B135,3,1)*1=3),VLOOKUP(MID(B135,4,3),'Eingabe Zweckbestimmungen'!B:C,2,FALSE),IF(MID(B135,3,1)*1=4,VLOOKUP(MID(B135,4,3),'Eingabe Zweckbestimmungen'!G:H,2,FALSE),""))))),"")</f>
        <v/>
      </c>
      <c r="E135" s="15" t="str">
        <f>IF(B135="","",IF(C135="Kollektenbons","N/A",VLOOKUP(LEFT(B135,2)*1,'Stammdaten Girokonten'!K:L,2,FALSE)))</f>
        <v/>
      </c>
      <c r="F135" s="19"/>
      <c r="G135" s="21" t="str">
        <f>IF(C135="","",VLOOKUP(B135,Nebenrechnungen!H:J,3,FALSE))</f>
        <v/>
      </c>
      <c r="H135" s="21" t="str">
        <f>IF(C135="","",VLOOKUP(B135,Nebenrechnungen!H:K,4,FALSE))</f>
        <v/>
      </c>
      <c r="I135" s="19" t="str">
        <f t="shared" si="4"/>
        <v/>
      </c>
    </row>
    <row r="136" spans="2:9" x14ac:dyDescent="0.25">
      <c r="B136" s="67" t="str">
        <f>IFERROR(SMALL(Nebenrechnungen!H$3:H$502,Bestandsübersicht!A136),"")</f>
        <v/>
      </c>
      <c r="C136" s="14" t="str">
        <f>IFERROR(IF(B136="","",VLOOKUP(MID(B136,3,1)*1,Nebenrechnungen!Q$3:R$10,2,FALSE)),"")</f>
        <v/>
      </c>
      <c r="D136" s="15" t="str">
        <f>IFERROR(IF(C136="","",IF(C136="Pflichtkollekte",VLOOKUP(MID(B136,4,3),'Eingabe Zweckbestimmungen'!L:M,2,FALSE),IF(OR(MID(B136,3,1)*1=9,MID(B136,3,1)*1=5,MID(B136,3,1)*1=6,MID(B136,3,1)*1=7),"Keine Zweckbestimmung",IF(OR(MID(B136,3,1)*1=2,MID(B136,3,1)*1=3),VLOOKUP(MID(B136,4,3),'Eingabe Zweckbestimmungen'!B:C,2,FALSE),IF(MID(B136,3,1)*1=4,VLOOKUP(MID(B136,4,3),'Eingabe Zweckbestimmungen'!G:H,2,FALSE),""))))),"")</f>
        <v/>
      </c>
      <c r="E136" s="15" t="str">
        <f>IF(B136="","",IF(C136="Kollektenbons","N/A",VLOOKUP(LEFT(B136,2)*1,'Stammdaten Girokonten'!K:L,2,FALSE)))</f>
        <v/>
      </c>
      <c r="F136" s="19"/>
      <c r="G136" s="21" t="str">
        <f>IF(C136="","",VLOOKUP(B136,Nebenrechnungen!H:J,3,FALSE))</f>
        <v/>
      </c>
      <c r="H136" s="21" t="str">
        <f>IF(C136="","",VLOOKUP(B136,Nebenrechnungen!H:K,4,FALSE))</f>
        <v/>
      </c>
      <c r="I136" s="19" t="str">
        <f t="shared" si="4"/>
        <v/>
      </c>
    </row>
    <row r="137" spans="2:9" x14ac:dyDescent="0.25">
      <c r="B137" s="67" t="str">
        <f>IFERROR(SMALL(Nebenrechnungen!H$3:H$502,Bestandsübersicht!A137),"")</f>
        <v/>
      </c>
      <c r="C137" s="14" t="str">
        <f>IFERROR(IF(B137="","",VLOOKUP(MID(B137,3,1)*1,Nebenrechnungen!Q$3:R$10,2,FALSE)),"")</f>
        <v/>
      </c>
      <c r="D137" s="15" t="str">
        <f>IFERROR(IF(C137="","",IF(C137="Pflichtkollekte",VLOOKUP(MID(B137,4,3),'Eingabe Zweckbestimmungen'!L:M,2,FALSE),IF(OR(MID(B137,3,1)*1=9,MID(B137,3,1)*1=5,MID(B137,3,1)*1=6,MID(B137,3,1)*1=7),"Keine Zweckbestimmung",IF(OR(MID(B137,3,1)*1=2,MID(B137,3,1)*1=3),VLOOKUP(MID(B137,4,3),'Eingabe Zweckbestimmungen'!B:C,2,FALSE),IF(MID(B137,3,1)*1=4,VLOOKUP(MID(B137,4,3),'Eingabe Zweckbestimmungen'!G:H,2,FALSE),""))))),"")</f>
        <v/>
      </c>
      <c r="E137" s="15" t="str">
        <f>IF(B137="","",IF(C137="Kollektenbons","N/A",VLOOKUP(LEFT(B137,2)*1,'Stammdaten Girokonten'!K:L,2,FALSE)))</f>
        <v/>
      </c>
      <c r="F137" s="19"/>
      <c r="G137" s="21" t="str">
        <f>IF(C137="","",VLOOKUP(B137,Nebenrechnungen!H:J,3,FALSE))</f>
        <v/>
      </c>
      <c r="H137" s="21" t="str">
        <f>IF(C137="","",VLOOKUP(B137,Nebenrechnungen!H:K,4,FALSE))</f>
        <v/>
      </c>
      <c r="I137" s="19" t="str">
        <f t="shared" si="4"/>
        <v/>
      </c>
    </row>
    <row r="138" spans="2:9" x14ac:dyDescent="0.25">
      <c r="B138" s="67" t="str">
        <f>IFERROR(SMALL(Nebenrechnungen!H$3:H$502,Bestandsübersicht!A138),"")</f>
        <v/>
      </c>
      <c r="C138" s="14" t="str">
        <f>IFERROR(IF(B138="","",VLOOKUP(MID(B138,3,1)*1,Nebenrechnungen!Q$3:R$10,2,FALSE)),"")</f>
        <v/>
      </c>
      <c r="D138" s="15" t="str">
        <f>IFERROR(IF(C138="","",IF(C138="Pflichtkollekte",VLOOKUP(MID(B138,4,3),'Eingabe Zweckbestimmungen'!L:M,2,FALSE),IF(OR(MID(B138,3,1)*1=9,MID(B138,3,1)*1=5,MID(B138,3,1)*1=6,MID(B138,3,1)*1=7),"Keine Zweckbestimmung",IF(OR(MID(B138,3,1)*1=2,MID(B138,3,1)*1=3),VLOOKUP(MID(B138,4,3),'Eingabe Zweckbestimmungen'!B:C,2,FALSE),IF(MID(B138,3,1)*1=4,VLOOKUP(MID(B138,4,3),'Eingabe Zweckbestimmungen'!G:H,2,FALSE),""))))),"")</f>
        <v/>
      </c>
      <c r="E138" s="15" t="str">
        <f>IF(B138="","",IF(C138="Kollektenbons","N/A",VLOOKUP(LEFT(B138,2)*1,'Stammdaten Girokonten'!K:L,2,FALSE)))</f>
        <v/>
      </c>
      <c r="F138" s="19"/>
      <c r="G138" s="21" t="str">
        <f>IF(C138="","",VLOOKUP(B138,Nebenrechnungen!H:J,3,FALSE))</f>
        <v/>
      </c>
      <c r="H138" s="21" t="str">
        <f>IF(C138="","",VLOOKUP(B138,Nebenrechnungen!H:K,4,FALSE))</f>
        <v/>
      </c>
      <c r="I138" s="19" t="str">
        <f t="shared" si="4"/>
        <v/>
      </c>
    </row>
    <row r="139" spans="2:9" x14ac:dyDescent="0.25">
      <c r="B139" s="67" t="str">
        <f>IFERROR(SMALL(Nebenrechnungen!H$3:H$502,Bestandsübersicht!A139),"")</f>
        <v/>
      </c>
      <c r="C139" s="14" t="str">
        <f>IFERROR(IF(B139="","",VLOOKUP(MID(B139,3,1)*1,Nebenrechnungen!Q$3:R$10,2,FALSE)),"")</f>
        <v/>
      </c>
      <c r="D139" s="15" t="str">
        <f>IFERROR(IF(C139="","",IF(C139="Pflichtkollekte",VLOOKUP(MID(B139,4,3),'Eingabe Zweckbestimmungen'!L:M,2,FALSE),IF(OR(MID(B139,3,1)*1=9,MID(B139,3,1)*1=5,MID(B139,3,1)*1=6,MID(B139,3,1)*1=7),"Keine Zweckbestimmung",IF(OR(MID(B139,3,1)*1=2,MID(B139,3,1)*1=3),VLOOKUP(MID(B139,4,3),'Eingabe Zweckbestimmungen'!B:C,2,FALSE),IF(MID(B139,3,1)*1=4,VLOOKUP(MID(B139,4,3),'Eingabe Zweckbestimmungen'!G:H,2,FALSE),""))))),"")</f>
        <v/>
      </c>
      <c r="E139" s="15" t="str">
        <f>IF(B139="","",IF(C139="Kollektenbons","N/A",VLOOKUP(LEFT(B139,2)*1,'Stammdaten Girokonten'!K:L,2,FALSE)))</f>
        <v/>
      </c>
      <c r="F139" s="19"/>
      <c r="G139" s="21" t="str">
        <f>IF(C139="","",VLOOKUP(B139,Nebenrechnungen!H:J,3,FALSE))</f>
        <v/>
      </c>
      <c r="H139" s="21" t="str">
        <f>IF(C139="","",VLOOKUP(B139,Nebenrechnungen!H:K,4,FALSE))</f>
        <v/>
      </c>
      <c r="I139" s="19" t="str">
        <f t="shared" si="4"/>
        <v/>
      </c>
    </row>
    <row r="140" spans="2:9" x14ac:dyDescent="0.25">
      <c r="B140" s="67" t="str">
        <f>IFERROR(SMALL(Nebenrechnungen!H$3:H$502,Bestandsübersicht!A140),"")</f>
        <v/>
      </c>
      <c r="C140" s="14" t="str">
        <f>IFERROR(IF(B140="","",VLOOKUP(MID(B140,3,1)*1,Nebenrechnungen!Q$3:R$10,2,FALSE)),"")</f>
        <v/>
      </c>
      <c r="D140" s="15" t="str">
        <f>IFERROR(IF(C140="","",IF(C140="Pflichtkollekte",VLOOKUP(MID(B140,4,3),'Eingabe Zweckbestimmungen'!L:M,2,FALSE),IF(OR(MID(B140,3,1)*1=9,MID(B140,3,1)*1=5,MID(B140,3,1)*1=6,MID(B140,3,1)*1=7),"Keine Zweckbestimmung",IF(OR(MID(B140,3,1)*1=2,MID(B140,3,1)*1=3),VLOOKUP(MID(B140,4,3),'Eingabe Zweckbestimmungen'!B:C,2,FALSE),IF(MID(B140,3,1)*1=4,VLOOKUP(MID(B140,4,3),'Eingabe Zweckbestimmungen'!G:H,2,FALSE),""))))),"")</f>
        <v/>
      </c>
      <c r="E140" s="15" t="str">
        <f>IF(B140="","",IF(C140="Kollektenbons","N/A",VLOOKUP(LEFT(B140,2)*1,'Stammdaten Girokonten'!K:L,2,FALSE)))</f>
        <v/>
      </c>
      <c r="F140" s="19"/>
      <c r="G140" s="21" t="str">
        <f>IF(C140="","",VLOOKUP(B140,Nebenrechnungen!H:J,3,FALSE))</f>
        <v/>
      </c>
      <c r="H140" s="21" t="str">
        <f>IF(C140="","",VLOOKUP(B140,Nebenrechnungen!H:K,4,FALSE))</f>
        <v/>
      </c>
      <c r="I140" s="19" t="str">
        <f t="shared" si="4"/>
        <v/>
      </c>
    </row>
    <row r="141" spans="2:9" x14ac:dyDescent="0.25">
      <c r="B141" s="67" t="str">
        <f>IFERROR(SMALL(Nebenrechnungen!H$3:H$502,Bestandsübersicht!A141),"")</f>
        <v/>
      </c>
      <c r="C141" s="14" t="str">
        <f>IFERROR(IF(B141="","",VLOOKUP(MID(B141,3,1)*1,Nebenrechnungen!Q$3:R$10,2,FALSE)),"")</f>
        <v/>
      </c>
      <c r="D141" s="15" t="str">
        <f>IFERROR(IF(C141="","",IF(C141="Pflichtkollekte",VLOOKUP(MID(B141,4,3),'Eingabe Zweckbestimmungen'!L:M,2,FALSE),IF(OR(MID(B141,3,1)*1=9,MID(B141,3,1)*1=5,MID(B141,3,1)*1=6,MID(B141,3,1)*1=7),"Keine Zweckbestimmung",IF(OR(MID(B141,3,1)*1=2,MID(B141,3,1)*1=3),VLOOKUP(MID(B141,4,3),'Eingabe Zweckbestimmungen'!B:C,2,FALSE),IF(MID(B141,3,1)*1=4,VLOOKUP(MID(B141,4,3),'Eingabe Zweckbestimmungen'!G:H,2,FALSE),""))))),"")</f>
        <v/>
      </c>
      <c r="E141" s="15" t="str">
        <f>IF(B141="","",IF(C141="Kollektenbons","N/A",VLOOKUP(LEFT(B141,2)*1,'Stammdaten Girokonten'!K:L,2,FALSE)))</f>
        <v/>
      </c>
      <c r="F141" s="19"/>
      <c r="G141" s="21" t="str">
        <f>IF(C141="","",VLOOKUP(B141,Nebenrechnungen!H:J,3,FALSE))</f>
        <v/>
      </c>
      <c r="H141" s="21" t="str">
        <f>IF(C141="","",VLOOKUP(B141,Nebenrechnungen!H:K,4,FALSE))</f>
        <v/>
      </c>
      <c r="I141" s="19" t="str">
        <f t="shared" si="4"/>
        <v/>
      </c>
    </row>
    <row r="142" spans="2:9" x14ac:dyDescent="0.25">
      <c r="B142" s="67" t="str">
        <f>IFERROR(SMALL(Nebenrechnungen!H$3:H$502,Bestandsübersicht!A142),"")</f>
        <v/>
      </c>
      <c r="C142" s="14" t="str">
        <f>IFERROR(IF(B142="","",VLOOKUP(MID(B142,3,1)*1,Nebenrechnungen!Q$3:R$10,2,FALSE)),"")</f>
        <v/>
      </c>
      <c r="D142" s="15" t="str">
        <f>IFERROR(IF(C142="","",IF(C142="Pflichtkollekte",VLOOKUP(MID(B142,4,3),'Eingabe Zweckbestimmungen'!L:M,2,FALSE),IF(OR(MID(B142,3,1)*1=9,MID(B142,3,1)*1=5,MID(B142,3,1)*1=6,MID(B142,3,1)*1=7),"Keine Zweckbestimmung",IF(OR(MID(B142,3,1)*1=2,MID(B142,3,1)*1=3),VLOOKUP(MID(B142,4,3),'Eingabe Zweckbestimmungen'!B:C,2,FALSE),IF(MID(B142,3,1)*1=4,VLOOKUP(MID(B142,4,3),'Eingabe Zweckbestimmungen'!G:H,2,FALSE),""))))),"")</f>
        <v/>
      </c>
      <c r="E142" s="15" t="str">
        <f>IF(B142="","",IF(C142="Kollektenbons","N/A",VLOOKUP(LEFT(B142,2)*1,'Stammdaten Girokonten'!K:L,2,FALSE)))</f>
        <v/>
      </c>
      <c r="F142" s="19"/>
      <c r="G142" s="21" t="str">
        <f>IF(C142="","",VLOOKUP(B142,Nebenrechnungen!H:J,3,FALSE))</f>
        <v/>
      </c>
      <c r="H142" s="21" t="str">
        <f>IF(C142="","",VLOOKUP(B142,Nebenrechnungen!H:K,4,FALSE))</f>
        <v/>
      </c>
      <c r="I142" s="19" t="str">
        <f t="shared" si="4"/>
        <v/>
      </c>
    </row>
    <row r="143" spans="2:9" x14ac:dyDescent="0.25">
      <c r="B143" s="67" t="str">
        <f>IFERROR(SMALL(Nebenrechnungen!H$3:H$502,Bestandsübersicht!A143),"")</f>
        <v/>
      </c>
      <c r="C143" s="14" t="str">
        <f>IFERROR(IF(B143="","",VLOOKUP(MID(B143,3,1)*1,Nebenrechnungen!Q$3:R$10,2,FALSE)),"")</f>
        <v/>
      </c>
      <c r="D143" s="15" t="str">
        <f>IFERROR(IF(C143="","",IF(C143="Pflichtkollekte",VLOOKUP(MID(B143,4,3),'Eingabe Zweckbestimmungen'!L:M,2,FALSE),IF(OR(MID(B143,3,1)*1=9,MID(B143,3,1)*1=5,MID(B143,3,1)*1=6,MID(B143,3,1)*1=7),"Keine Zweckbestimmung",IF(OR(MID(B143,3,1)*1=2,MID(B143,3,1)*1=3),VLOOKUP(MID(B143,4,3),'Eingabe Zweckbestimmungen'!B:C,2,FALSE),IF(MID(B143,3,1)*1=4,VLOOKUP(MID(B143,4,3),'Eingabe Zweckbestimmungen'!G:H,2,FALSE),""))))),"")</f>
        <v/>
      </c>
      <c r="E143" s="15" t="str">
        <f>IF(B143="","",IF(C143="Kollektenbons","N/A",VLOOKUP(LEFT(B143,2)*1,'Stammdaten Girokonten'!K:L,2,FALSE)))</f>
        <v/>
      </c>
      <c r="F143" s="19"/>
      <c r="G143" s="21" t="str">
        <f>IF(C143="","",VLOOKUP(B143,Nebenrechnungen!H:J,3,FALSE))</f>
        <v/>
      </c>
      <c r="H143" s="21" t="str">
        <f>IF(C143="","",VLOOKUP(B143,Nebenrechnungen!H:K,4,FALSE))</f>
        <v/>
      </c>
      <c r="I143" s="19" t="str">
        <f t="shared" si="4"/>
        <v/>
      </c>
    </row>
    <row r="144" spans="2:9" x14ac:dyDescent="0.25">
      <c r="B144" s="67" t="str">
        <f>IFERROR(SMALL(Nebenrechnungen!H$3:H$502,Bestandsübersicht!A144),"")</f>
        <v/>
      </c>
      <c r="C144" s="14" t="str">
        <f>IFERROR(IF(B144="","",VLOOKUP(MID(B144,3,1)*1,Nebenrechnungen!Q$3:R$10,2,FALSE)),"")</f>
        <v/>
      </c>
      <c r="D144" s="15" t="str">
        <f>IFERROR(IF(C144="","",IF(C144="Pflichtkollekte",VLOOKUP(MID(B144,4,3),'Eingabe Zweckbestimmungen'!L:M,2,FALSE),IF(OR(MID(B144,3,1)*1=9,MID(B144,3,1)*1=5,MID(B144,3,1)*1=6,MID(B144,3,1)*1=7),"Keine Zweckbestimmung",IF(OR(MID(B144,3,1)*1=2,MID(B144,3,1)*1=3),VLOOKUP(MID(B144,4,3),'Eingabe Zweckbestimmungen'!B:C,2,FALSE),IF(MID(B144,3,1)*1=4,VLOOKUP(MID(B144,4,3),'Eingabe Zweckbestimmungen'!G:H,2,FALSE),""))))),"")</f>
        <v/>
      </c>
      <c r="E144" s="15" t="str">
        <f>IF(B144="","",IF(C144="Kollektenbons","N/A",VLOOKUP(LEFT(B144,2)*1,'Stammdaten Girokonten'!K:L,2,FALSE)))</f>
        <v/>
      </c>
      <c r="F144" s="19"/>
      <c r="G144" s="21" t="str">
        <f>IF(C144="","",VLOOKUP(B144,Nebenrechnungen!H:J,3,FALSE))</f>
        <v/>
      </c>
      <c r="H144" s="21" t="str">
        <f>IF(C144="","",VLOOKUP(B144,Nebenrechnungen!H:K,4,FALSE))</f>
        <v/>
      </c>
      <c r="I144" s="19" t="str">
        <f t="shared" si="4"/>
        <v/>
      </c>
    </row>
    <row r="145" spans="2:9" x14ac:dyDescent="0.25">
      <c r="B145" s="67" t="str">
        <f>IFERROR(SMALL(Nebenrechnungen!H$3:H$502,Bestandsübersicht!A145),"")</f>
        <v/>
      </c>
      <c r="C145" s="14" t="str">
        <f>IFERROR(IF(B145="","",VLOOKUP(MID(B145,3,1)*1,Nebenrechnungen!Q$3:R$10,2,FALSE)),"")</f>
        <v/>
      </c>
      <c r="D145" s="15" t="str">
        <f>IFERROR(IF(C145="","",IF(C145="Pflichtkollekte",VLOOKUP(MID(B145,4,3),'Eingabe Zweckbestimmungen'!L:M,2,FALSE),IF(OR(MID(B145,3,1)*1=9,MID(B145,3,1)*1=5,MID(B145,3,1)*1=6,MID(B145,3,1)*1=7),"Keine Zweckbestimmung",IF(OR(MID(B145,3,1)*1=2,MID(B145,3,1)*1=3),VLOOKUP(MID(B145,4,3),'Eingabe Zweckbestimmungen'!B:C,2,FALSE),IF(MID(B145,3,1)*1=4,VLOOKUP(MID(B145,4,3),'Eingabe Zweckbestimmungen'!G:H,2,FALSE),""))))),"")</f>
        <v/>
      </c>
      <c r="E145" s="15" t="str">
        <f>IF(B145="","",IF(C145="Kollektenbons","N/A",VLOOKUP(LEFT(B145,2)*1,'Stammdaten Girokonten'!K:L,2,FALSE)))</f>
        <v/>
      </c>
      <c r="F145" s="19"/>
      <c r="G145" s="21" t="str">
        <f>IF(C145="","",VLOOKUP(B145,Nebenrechnungen!H:J,3,FALSE))</f>
        <v/>
      </c>
      <c r="H145" s="21" t="str">
        <f>IF(C145="","",VLOOKUP(B145,Nebenrechnungen!H:K,4,FALSE))</f>
        <v/>
      </c>
      <c r="I145" s="19" t="str">
        <f t="shared" si="4"/>
        <v/>
      </c>
    </row>
    <row r="146" spans="2:9" x14ac:dyDescent="0.25">
      <c r="B146" s="67" t="str">
        <f>IFERROR(SMALL(Nebenrechnungen!H$3:H$502,Bestandsübersicht!A146),"")</f>
        <v/>
      </c>
      <c r="C146" s="14" t="str">
        <f>IFERROR(IF(B146="","",VLOOKUP(MID(B146,3,1)*1,Nebenrechnungen!Q$3:R$10,2,FALSE)),"")</f>
        <v/>
      </c>
      <c r="D146" s="15" t="str">
        <f>IFERROR(IF(C146="","",IF(C146="Pflichtkollekte",VLOOKUP(MID(B146,4,3),'Eingabe Zweckbestimmungen'!L:M,2,FALSE),IF(OR(MID(B146,3,1)*1=9,MID(B146,3,1)*1=5,MID(B146,3,1)*1=6,MID(B146,3,1)*1=7),"Keine Zweckbestimmung",IF(OR(MID(B146,3,1)*1=2,MID(B146,3,1)*1=3),VLOOKUP(MID(B146,4,3),'Eingabe Zweckbestimmungen'!B:C,2,FALSE),IF(MID(B146,3,1)*1=4,VLOOKUP(MID(B146,4,3),'Eingabe Zweckbestimmungen'!G:H,2,FALSE),""))))),"")</f>
        <v/>
      </c>
      <c r="E146" s="15" t="str">
        <f>IF(B146="","",IF(C146="Kollektenbons","N/A",VLOOKUP(LEFT(B146,2)*1,'Stammdaten Girokonten'!K:L,2,FALSE)))</f>
        <v/>
      </c>
      <c r="F146" s="19"/>
      <c r="G146" s="21" t="str">
        <f>IF(C146="","",VLOOKUP(B146,Nebenrechnungen!H:J,3,FALSE))</f>
        <v/>
      </c>
      <c r="H146" s="21" t="str">
        <f>IF(C146="","",VLOOKUP(B146,Nebenrechnungen!H:K,4,FALSE))</f>
        <v/>
      </c>
      <c r="I146" s="19" t="str">
        <f t="shared" ref="I146:I182" si="6">IF(C146="","",IF(B146="","",F146+G146+H146))</f>
        <v/>
      </c>
    </row>
    <row r="147" spans="2:9" x14ac:dyDescent="0.25">
      <c r="B147" s="67" t="str">
        <f>IFERROR(SMALL(Nebenrechnungen!H$3:H$502,Bestandsübersicht!A147),"")</f>
        <v/>
      </c>
      <c r="C147" s="14" t="str">
        <f>IFERROR(IF(B147="","",VLOOKUP(MID(B147,3,1)*1,Nebenrechnungen!Q$3:R$10,2,FALSE)),"")</f>
        <v/>
      </c>
      <c r="D147" s="15" t="str">
        <f>IFERROR(IF(C147="","",IF(C147="Pflichtkollekte",VLOOKUP(MID(B147,4,3),'Eingabe Zweckbestimmungen'!L:M,2,FALSE),IF(OR(MID(B147,3,1)*1=9,MID(B147,3,1)*1=5,MID(B147,3,1)*1=6,MID(B147,3,1)*1=7),"Keine Zweckbestimmung",IF(OR(MID(B147,3,1)*1=2,MID(B147,3,1)*1=3),VLOOKUP(MID(B147,4,3),'Eingabe Zweckbestimmungen'!B:C,2,FALSE),IF(MID(B147,3,1)*1=4,VLOOKUP(MID(B147,4,3),'Eingabe Zweckbestimmungen'!G:H,2,FALSE),""))))),"")</f>
        <v/>
      </c>
      <c r="E147" s="15" t="str">
        <f>IF(B147="","",IF(C147="Kollektenbons","N/A",VLOOKUP(LEFT(B147,2)*1,'Stammdaten Girokonten'!K:L,2,FALSE)))</f>
        <v/>
      </c>
      <c r="F147" s="19"/>
      <c r="G147" s="21" t="str">
        <f>IF(C147="","",VLOOKUP(B147,Nebenrechnungen!H:J,3,FALSE))</f>
        <v/>
      </c>
      <c r="H147" s="21" t="str">
        <f>IF(C147="","",VLOOKUP(B147,Nebenrechnungen!H:K,4,FALSE))</f>
        <v/>
      </c>
      <c r="I147" s="19" t="str">
        <f t="shared" si="6"/>
        <v/>
      </c>
    </row>
    <row r="148" spans="2:9" x14ac:dyDescent="0.25">
      <c r="B148" s="67" t="str">
        <f>IFERROR(SMALL(Nebenrechnungen!H$3:H$502,Bestandsübersicht!A148),"")</f>
        <v/>
      </c>
      <c r="C148" s="14" t="str">
        <f>IFERROR(IF(B148="","",VLOOKUP(MID(B148,3,1)*1,Nebenrechnungen!Q$3:R$10,2,FALSE)),"")</f>
        <v/>
      </c>
      <c r="D148" s="15" t="str">
        <f>IFERROR(IF(C148="","",IF(C148="Pflichtkollekte",VLOOKUP(MID(B148,4,3),'Eingabe Zweckbestimmungen'!L:M,2,FALSE),IF(OR(MID(B148,3,1)*1=9,MID(B148,3,1)*1=5,MID(B148,3,1)*1=6,MID(B148,3,1)*1=7),"Keine Zweckbestimmung",IF(OR(MID(B148,3,1)*1=2,MID(B148,3,1)*1=3),VLOOKUP(MID(B148,4,3),'Eingabe Zweckbestimmungen'!B:C,2,FALSE),IF(MID(B148,3,1)*1=4,VLOOKUP(MID(B148,4,3),'Eingabe Zweckbestimmungen'!G:H,2,FALSE),""))))),"")</f>
        <v/>
      </c>
      <c r="E148" s="15" t="str">
        <f>IF(B148="","",IF(C148="Kollektenbons","N/A",VLOOKUP(LEFT(B148,2)*1,'Stammdaten Girokonten'!K:L,2,FALSE)))</f>
        <v/>
      </c>
      <c r="F148" s="19"/>
      <c r="G148" s="21" t="str">
        <f>IF(C148="","",VLOOKUP(B148,Nebenrechnungen!H:J,3,FALSE))</f>
        <v/>
      </c>
      <c r="H148" s="21" t="str">
        <f>IF(C148="","",VLOOKUP(B148,Nebenrechnungen!H:K,4,FALSE))</f>
        <v/>
      </c>
      <c r="I148" s="19" t="str">
        <f t="shared" si="6"/>
        <v/>
      </c>
    </row>
    <row r="149" spans="2:9" x14ac:dyDescent="0.25">
      <c r="B149" s="67" t="str">
        <f>IFERROR(SMALL(Nebenrechnungen!H$3:H$502,Bestandsübersicht!A149),"")</f>
        <v/>
      </c>
      <c r="C149" s="14" t="str">
        <f>IFERROR(IF(B149="","",VLOOKUP(MID(B149,3,1)*1,Nebenrechnungen!Q$3:R$10,2,FALSE)),"")</f>
        <v/>
      </c>
      <c r="D149" s="15" t="str">
        <f>IFERROR(IF(C149="","",IF(C149="Pflichtkollekte",VLOOKUP(MID(B149,4,3),'Eingabe Zweckbestimmungen'!L:M,2,FALSE),IF(OR(MID(B149,3,1)*1=9,MID(B149,3,1)*1=5,MID(B149,3,1)*1=6,MID(B149,3,1)*1=7),"Keine Zweckbestimmung",IF(OR(MID(B149,3,1)*1=2,MID(B149,3,1)*1=3),VLOOKUP(MID(B149,4,3),'Eingabe Zweckbestimmungen'!B:C,2,FALSE),IF(MID(B149,3,1)*1=4,VLOOKUP(MID(B149,4,3),'Eingabe Zweckbestimmungen'!G:H,2,FALSE),""))))),"")</f>
        <v/>
      </c>
      <c r="E149" s="15" t="str">
        <f>IF(B149="","",IF(C149="Kollektenbons","N/A",VLOOKUP(LEFT(B149,2)*1,'Stammdaten Girokonten'!K:L,2,FALSE)))</f>
        <v/>
      </c>
      <c r="F149" s="19"/>
      <c r="G149" s="21" t="str">
        <f>IF(C149="","",VLOOKUP(B149,Nebenrechnungen!H:J,3,FALSE))</f>
        <v/>
      </c>
      <c r="H149" s="21" t="str">
        <f>IF(C149="","",VLOOKUP(B149,Nebenrechnungen!H:K,4,FALSE))</f>
        <v/>
      </c>
      <c r="I149" s="19" t="str">
        <f t="shared" si="6"/>
        <v/>
      </c>
    </row>
    <row r="150" spans="2:9" x14ac:dyDescent="0.25">
      <c r="B150" s="67" t="str">
        <f>IFERROR(SMALL(Nebenrechnungen!H$3:H$502,Bestandsübersicht!A150),"")</f>
        <v/>
      </c>
      <c r="C150" s="14" t="str">
        <f>IFERROR(IF(B150="","",VLOOKUP(MID(B150,3,1)*1,Nebenrechnungen!Q$3:R$10,2,FALSE)),"")</f>
        <v/>
      </c>
      <c r="D150" s="15" t="str">
        <f>IFERROR(IF(C150="","",IF(C150="Pflichtkollekte",VLOOKUP(MID(B150,4,3),'Eingabe Zweckbestimmungen'!L:M,2,FALSE),IF(OR(MID(B150,3,1)*1=9,MID(B150,3,1)*1=5,MID(B150,3,1)*1=6,MID(B150,3,1)*1=7),"Keine Zweckbestimmung",IF(OR(MID(B150,3,1)*1=2,MID(B150,3,1)*1=3),VLOOKUP(MID(B150,4,3),'Eingabe Zweckbestimmungen'!B:C,2,FALSE),IF(MID(B150,3,1)*1=4,VLOOKUP(MID(B150,4,3),'Eingabe Zweckbestimmungen'!G:H,2,FALSE),""))))),"")</f>
        <v/>
      </c>
      <c r="E150" s="15" t="str">
        <f>IF(B150="","",IF(C150="Kollektenbons","N/A",VLOOKUP(LEFT(B150,2)*1,'Stammdaten Girokonten'!K:L,2,FALSE)))</f>
        <v/>
      </c>
      <c r="F150" s="19"/>
      <c r="G150" s="21" t="str">
        <f>IF(C150="","",VLOOKUP(B150,Nebenrechnungen!H:J,3,FALSE))</f>
        <v/>
      </c>
      <c r="H150" s="21" t="str">
        <f>IF(C150="","",VLOOKUP(B150,Nebenrechnungen!H:K,4,FALSE))</f>
        <v/>
      </c>
      <c r="I150" s="19" t="str">
        <f t="shared" si="6"/>
        <v/>
      </c>
    </row>
    <row r="151" spans="2:9" x14ac:dyDescent="0.25">
      <c r="B151" s="67" t="str">
        <f>IFERROR(SMALL(Nebenrechnungen!H$3:H$502,Bestandsübersicht!A151),"")</f>
        <v/>
      </c>
      <c r="C151" s="14" t="str">
        <f>IFERROR(IF(B151="","",VLOOKUP(MID(B151,3,1)*1,Nebenrechnungen!Q$3:R$10,2,FALSE)),"")</f>
        <v/>
      </c>
      <c r="D151" s="15" t="str">
        <f>IFERROR(IF(C151="","",IF(C151="Pflichtkollekte",VLOOKUP(MID(B151,4,3),'Eingabe Zweckbestimmungen'!L:M,2,FALSE),IF(OR(MID(B151,3,1)*1=9,MID(B151,3,1)*1=5,MID(B151,3,1)*1=6,MID(B151,3,1)*1=7),"Keine Zweckbestimmung",IF(OR(MID(B151,3,1)*1=2,MID(B151,3,1)*1=3),VLOOKUP(MID(B151,4,3),'Eingabe Zweckbestimmungen'!B:C,2,FALSE),IF(MID(B151,3,1)*1=4,VLOOKUP(MID(B151,4,3),'Eingabe Zweckbestimmungen'!G:H,2,FALSE),""))))),"")</f>
        <v/>
      </c>
      <c r="E151" s="15" t="str">
        <f>IF(B151="","",IF(C151="Kollektenbons","N/A",VLOOKUP(LEFT(B151,2)*1,'Stammdaten Girokonten'!K:L,2,FALSE)))</f>
        <v/>
      </c>
      <c r="F151" s="19"/>
      <c r="G151" s="21" t="str">
        <f>IF(C151="","",VLOOKUP(B151,Nebenrechnungen!H:J,3,FALSE))</f>
        <v/>
      </c>
      <c r="H151" s="21" t="str">
        <f>IF(C151="","",VLOOKUP(B151,Nebenrechnungen!H:K,4,FALSE))</f>
        <v/>
      </c>
      <c r="I151" s="19" t="str">
        <f t="shared" si="6"/>
        <v/>
      </c>
    </row>
    <row r="152" spans="2:9" x14ac:dyDescent="0.25">
      <c r="B152" s="67" t="str">
        <f>IFERROR(SMALL(Nebenrechnungen!H$3:H$502,Bestandsübersicht!A152),"")</f>
        <v/>
      </c>
      <c r="C152" s="14" t="str">
        <f>IFERROR(IF(B152="","",VLOOKUP(MID(B152,3,1)*1,Nebenrechnungen!Q$3:R$10,2,FALSE)),"")</f>
        <v/>
      </c>
      <c r="D152" s="15" t="str">
        <f>IFERROR(IF(C152="","",IF(C152="Pflichtkollekte",VLOOKUP(MID(B152,4,3),'Eingabe Zweckbestimmungen'!L:M,2,FALSE),IF(OR(MID(B152,3,1)*1=9,MID(B152,3,1)*1=5,MID(B152,3,1)*1=6,MID(B152,3,1)*1=7),"Keine Zweckbestimmung",IF(OR(MID(B152,3,1)*1=2,MID(B152,3,1)*1=3),VLOOKUP(MID(B152,4,3),'Eingabe Zweckbestimmungen'!B:C,2,FALSE),IF(MID(B152,3,1)*1=4,VLOOKUP(MID(B152,4,3),'Eingabe Zweckbestimmungen'!G:H,2,FALSE),""))))),"")</f>
        <v/>
      </c>
      <c r="E152" s="15" t="str">
        <f>IF(B152="","",IF(C152="Kollektenbons","N/A",VLOOKUP(LEFT(B152,2)*1,'Stammdaten Girokonten'!K:L,2,FALSE)))</f>
        <v/>
      </c>
      <c r="F152" s="19"/>
      <c r="G152" s="21" t="str">
        <f>IF(C152="","",VLOOKUP(B152,Nebenrechnungen!H:J,3,FALSE))</f>
        <v/>
      </c>
      <c r="H152" s="21" t="str">
        <f>IF(C152="","",VLOOKUP(B152,Nebenrechnungen!H:K,4,FALSE))</f>
        <v/>
      </c>
      <c r="I152" s="19" t="str">
        <f t="shared" si="6"/>
        <v/>
      </c>
    </row>
    <row r="153" spans="2:9" x14ac:dyDescent="0.25">
      <c r="B153" s="67" t="str">
        <f>IFERROR(SMALL(Nebenrechnungen!H$3:H$502,Bestandsübersicht!A153),"")</f>
        <v/>
      </c>
      <c r="C153" s="14" t="str">
        <f>IFERROR(IF(B153="","",VLOOKUP(MID(B153,3,1)*1,Nebenrechnungen!Q$3:R$10,2,FALSE)),"")</f>
        <v/>
      </c>
      <c r="D153" s="15" t="str">
        <f>IFERROR(IF(C153="","",IF(C153="Pflichtkollekte",VLOOKUP(MID(B153,4,3),'Eingabe Zweckbestimmungen'!L:M,2,FALSE),IF(OR(MID(B153,3,1)*1=9,MID(B153,3,1)*1=5,MID(B153,3,1)*1=6,MID(B153,3,1)*1=7),"Keine Zweckbestimmung",IF(OR(MID(B153,3,1)*1=2,MID(B153,3,1)*1=3),VLOOKUP(MID(B153,4,3),'Eingabe Zweckbestimmungen'!B:C,2,FALSE),IF(MID(B153,3,1)*1=4,VLOOKUP(MID(B153,4,3),'Eingabe Zweckbestimmungen'!G:H,2,FALSE),""))))),"")</f>
        <v/>
      </c>
      <c r="E153" s="15" t="str">
        <f>IF(B153="","",IF(C153="Kollektenbons","N/A",VLOOKUP(LEFT(B153,2)*1,'Stammdaten Girokonten'!K:L,2,FALSE)))</f>
        <v/>
      </c>
      <c r="F153" s="19"/>
      <c r="G153" s="21" t="str">
        <f>IF(C153="","",VLOOKUP(B153,Nebenrechnungen!H:J,3,FALSE))</f>
        <v/>
      </c>
      <c r="H153" s="21" t="str">
        <f>IF(C153="","",VLOOKUP(B153,Nebenrechnungen!H:K,4,FALSE))</f>
        <v/>
      </c>
      <c r="I153" s="19" t="str">
        <f t="shared" si="6"/>
        <v/>
      </c>
    </row>
    <row r="154" spans="2:9" x14ac:dyDescent="0.25">
      <c r="B154" s="67" t="str">
        <f>IFERROR(SMALL(Nebenrechnungen!H$3:H$502,Bestandsübersicht!A154),"")</f>
        <v/>
      </c>
      <c r="C154" s="14" t="str">
        <f>IFERROR(IF(B154="","",VLOOKUP(MID(B154,3,1)*1,Nebenrechnungen!Q$3:R$10,2,FALSE)),"")</f>
        <v/>
      </c>
      <c r="D154" s="15" t="str">
        <f>IFERROR(IF(C154="","",IF(C154="Pflichtkollekte",VLOOKUP(MID(B154,4,3),'Eingabe Zweckbestimmungen'!L:M,2,FALSE),IF(OR(MID(B154,3,1)*1=9,MID(B154,3,1)*1=5,MID(B154,3,1)*1=6,MID(B154,3,1)*1=7),"Keine Zweckbestimmung",IF(OR(MID(B154,3,1)*1=2,MID(B154,3,1)*1=3),VLOOKUP(MID(B154,4,3),'Eingabe Zweckbestimmungen'!B:C,2,FALSE),IF(MID(B154,3,1)*1=4,VLOOKUP(MID(B154,4,3),'Eingabe Zweckbestimmungen'!G:H,2,FALSE),""))))),"")</f>
        <v/>
      </c>
      <c r="E154" s="15" t="str">
        <f>IF(B154="","",IF(C154="Kollektenbons","N/A",VLOOKUP(LEFT(B154,2)*1,'Stammdaten Girokonten'!K:L,2,FALSE)))</f>
        <v/>
      </c>
      <c r="F154" s="19"/>
      <c r="G154" s="21" t="str">
        <f>IF(C154="","",VLOOKUP(B154,Nebenrechnungen!H:J,3,FALSE))</f>
        <v/>
      </c>
      <c r="H154" s="21" t="str">
        <f>IF(C154="","",VLOOKUP(B154,Nebenrechnungen!H:K,4,FALSE))</f>
        <v/>
      </c>
      <c r="I154" s="19" t="str">
        <f t="shared" si="6"/>
        <v/>
      </c>
    </row>
    <row r="155" spans="2:9" x14ac:dyDescent="0.25">
      <c r="B155" s="67" t="str">
        <f>IFERROR(SMALL(Nebenrechnungen!H$3:H$502,Bestandsübersicht!A155),"")</f>
        <v/>
      </c>
      <c r="C155" s="14" t="str">
        <f>IFERROR(IF(B155="","",VLOOKUP(MID(B155,3,1)*1,Nebenrechnungen!Q$3:R$10,2,FALSE)),"")</f>
        <v/>
      </c>
      <c r="D155" s="15" t="str">
        <f>IFERROR(IF(C155="","",IF(C155="Pflichtkollekte",VLOOKUP(MID(B155,4,3),'Eingabe Zweckbestimmungen'!L:M,2,FALSE),IF(OR(MID(B155,3,1)*1=9,MID(B155,3,1)*1=5,MID(B155,3,1)*1=6,MID(B155,3,1)*1=7),"Keine Zweckbestimmung",IF(OR(MID(B155,3,1)*1=2,MID(B155,3,1)*1=3),VLOOKUP(MID(B155,4,3),'Eingabe Zweckbestimmungen'!B:C,2,FALSE),IF(MID(B155,3,1)*1=4,VLOOKUP(MID(B155,4,3),'Eingabe Zweckbestimmungen'!G:H,2,FALSE),""))))),"")</f>
        <v/>
      </c>
      <c r="E155" s="15" t="str">
        <f>IF(B155="","",IF(C155="Kollektenbons","N/A",VLOOKUP(LEFT(B155,2)*1,'Stammdaten Girokonten'!K:L,2,FALSE)))</f>
        <v/>
      </c>
      <c r="F155" s="19"/>
      <c r="G155" s="21" t="str">
        <f>IF(C155="","",VLOOKUP(B155,Nebenrechnungen!H:J,3,FALSE))</f>
        <v/>
      </c>
      <c r="H155" s="21" t="str">
        <f>IF(C155="","",VLOOKUP(B155,Nebenrechnungen!H:K,4,FALSE))</f>
        <v/>
      </c>
      <c r="I155" s="19" t="str">
        <f t="shared" si="6"/>
        <v/>
      </c>
    </row>
    <row r="156" spans="2:9" x14ac:dyDescent="0.25">
      <c r="B156" s="67" t="str">
        <f>IFERROR(SMALL(Nebenrechnungen!H$3:H$502,Bestandsübersicht!A156),"")</f>
        <v/>
      </c>
      <c r="C156" s="14" t="str">
        <f>IFERROR(IF(B156="","",VLOOKUP(MID(B156,3,1)*1,Nebenrechnungen!Q$3:R$10,2,FALSE)),"")</f>
        <v/>
      </c>
      <c r="D156" s="15" t="str">
        <f>IFERROR(IF(C156="","",IF(C156="Pflichtkollekte",VLOOKUP(MID(B156,4,3),'Eingabe Zweckbestimmungen'!L:M,2,FALSE),IF(OR(MID(B156,3,1)*1=9,MID(B156,3,1)*1=5,MID(B156,3,1)*1=6,MID(B156,3,1)*1=7),"Keine Zweckbestimmung",IF(OR(MID(B156,3,1)*1=2,MID(B156,3,1)*1=3),VLOOKUP(MID(B156,4,3),'Eingabe Zweckbestimmungen'!B:C,2,FALSE),IF(MID(B156,3,1)*1=4,VLOOKUP(MID(B156,4,3),'Eingabe Zweckbestimmungen'!G:H,2,FALSE),""))))),"")</f>
        <v/>
      </c>
      <c r="E156" s="15" t="str">
        <f>IF(B156="","",IF(C156="Kollektenbons","N/A",VLOOKUP(LEFT(B156,2)*1,'Stammdaten Girokonten'!K:L,2,FALSE)))</f>
        <v/>
      </c>
      <c r="F156" s="19"/>
      <c r="G156" s="21" t="str">
        <f>IF(C156="","",VLOOKUP(B156,Nebenrechnungen!H:J,3,FALSE))</f>
        <v/>
      </c>
      <c r="H156" s="21" t="str">
        <f>IF(C156="","",VLOOKUP(B156,Nebenrechnungen!H:K,4,FALSE))</f>
        <v/>
      </c>
      <c r="I156" s="19" t="str">
        <f t="shared" si="6"/>
        <v/>
      </c>
    </row>
    <row r="157" spans="2:9" x14ac:dyDescent="0.25">
      <c r="B157" s="67" t="str">
        <f>IFERROR(SMALL(Nebenrechnungen!H$3:H$502,Bestandsübersicht!A157),"")</f>
        <v/>
      </c>
      <c r="C157" s="14" t="str">
        <f>IFERROR(IF(B157="","",VLOOKUP(MID(B157,3,1)*1,Nebenrechnungen!Q$3:R$10,2,FALSE)),"")</f>
        <v/>
      </c>
      <c r="D157" s="15" t="str">
        <f>IFERROR(IF(C157="","",IF(C157="Pflichtkollekte",VLOOKUP(MID(B157,4,3),'Eingabe Zweckbestimmungen'!L:M,2,FALSE),IF(OR(MID(B157,3,1)*1=9,MID(B157,3,1)*1=5,MID(B157,3,1)*1=6,MID(B157,3,1)*1=7),"Keine Zweckbestimmung",IF(OR(MID(B157,3,1)*1=2,MID(B157,3,1)*1=3),VLOOKUP(MID(B157,4,3),'Eingabe Zweckbestimmungen'!B:C,2,FALSE),IF(MID(B157,3,1)*1=4,VLOOKUP(MID(B157,4,3),'Eingabe Zweckbestimmungen'!G:H,2,FALSE),""))))),"")</f>
        <v/>
      </c>
      <c r="E157" s="15" t="str">
        <f>IF(B157="","",IF(C157="Kollektenbons","N/A",VLOOKUP(LEFT(B157,2)*1,'Stammdaten Girokonten'!K:L,2,FALSE)))</f>
        <v/>
      </c>
      <c r="F157" s="19"/>
      <c r="G157" s="21" t="str">
        <f>IF(C157="","",VLOOKUP(B157,Nebenrechnungen!H:J,3,FALSE))</f>
        <v/>
      </c>
      <c r="H157" s="21" t="str">
        <f>IF(C157="","",VLOOKUP(B157,Nebenrechnungen!H:K,4,FALSE))</f>
        <v/>
      </c>
      <c r="I157" s="19" t="str">
        <f t="shared" si="6"/>
        <v/>
      </c>
    </row>
    <row r="158" spans="2:9" x14ac:dyDescent="0.25">
      <c r="B158" s="67" t="str">
        <f>IFERROR(SMALL(Nebenrechnungen!H$3:H$502,Bestandsübersicht!A158),"")</f>
        <v/>
      </c>
      <c r="C158" s="14" t="str">
        <f>IFERROR(IF(B158="","",VLOOKUP(MID(B158,3,1)*1,Nebenrechnungen!Q$3:R$10,2,FALSE)),"")</f>
        <v/>
      </c>
      <c r="D158" s="15" t="str">
        <f>IFERROR(IF(C158="","",IF(C158="Pflichtkollekte",VLOOKUP(MID(B158,4,3),'Eingabe Zweckbestimmungen'!L:M,2,FALSE),IF(OR(MID(B158,3,1)*1=9,MID(B158,3,1)*1=5,MID(B158,3,1)*1=6,MID(B158,3,1)*1=7),"Keine Zweckbestimmung",IF(OR(MID(B158,3,1)*1=2,MID(B158,3,1)*1=3),VLOOKUP(MID(B158,4,3),'Eingabe Zweckbestimmungen'!B:C,2,FALSE),IF(MID(B158,3,1)*1=4,VLOOKUP(MID(B158,4,3),'Eingabe Zweckbestimmungen'!G:H,2,FALSE),""))))),"")</f>
        <v/>
      </c>
      <c r="E158" s="15" t="str">
        <f>IF(B158="","",IF(C158="Kollektenbons","N/A",VLOOKUP(LEFT(B158,2)*1,'Stammdaten Girokonten'!K:L,2,FALSE)))</f>
        <v/>
      </c>
      <c r="F158" s="19"/>
      <c r="G158" s="21" t="str">
        <f>IF(C158="","",VLOOKUP(B158,Nebenrechnungen!H:J,3,FALSE))</f>
        <v/>
      </c>
      <c r="H158" s="21" t="str">
        <f>IF(C158="","",VLOOKUP(B158,Nebenrechnungen!H:K,4,FALSE))</f>
        <v/>
      </c>
      <c r="I158" s="19" t="str">
        <f t="shared" si="6"/>
        <v/>
      </c>
    </row>
    <row r="159" spans="2:9" x14ac:dyDescent="0.25">
      <c r="B159" s="67" t="str">
        <f>IFERROR(SMALL(Nebenrechnungen!H$3:H$502,Bestandsübersicht!A159),"")</f>
        <v/>
      </c>
      <c r="C159" s="14" t="str">
        <f>IFERROR(IF(B159="","",VLOOKUP(MID(B159,3,1)*1,Nebenrechnungen!Q$3:R$10,2,FALSE)),"")</f>
        <v/>
      </c>
      <c r="D159" s="15" t="str">
        <f>IFERROR(IF(C159="","",IF(C159="Pflichtkollekte",VLOOKUP(MID(B159,4,3),'Eingabe Zweckbestimmungen'!L:M,2,FALSE),IF(OR(MID(B159,3,1)*1=9,MID(B159,3,1)*1=5,MID(B159,3,1)*1=6,MID(B159,3,1)*1=7),"Keine Zweckbestimmung",IF(OR(MID(B159,3,1)*1=2,MID(B159,3,1)*1=3),VLOOKUP(MID(B159,4,3),'Eingabe Zweckbestimmungen'!B:C,2,FALSE),IF(MID(B159,3,1)*1=4,VLOOKUP(MID(B159,4,3),'Eingabe Zweckbestimmungen'!G:H,2,FALSE),""))))),"")</f>
        <v/>
      </c>
      <c r="E159" s="15" t="str">
        <f>IF(B159="","",IF(C159="Kollektenbons","N/A",VLOOKUP(LEFT(B159,2)*1,'Stammdaten Girokonten'!K:L,2,FALSE)))</f>
        <v/>
      </c>
      <c r="F159" s="19"/>
      <c r="G159" s="21" t="str">
        <f>IF(C159="","",VLOOKUP(B159,Nebenrechnungen!H:J,3,FALSE))</f>
        <v/>
      </c>
      <c r="H159" s="21" t="str">
        <f>IF(C159="","",VLOOKUP(B159,Nebenrechnungen!H:K,4,FALSE))</f>
        <v/>
      </c>
      <c r="I159" s="19" t="str">
        <f t="shared" si="6"/>
        <v/>
      </c>
    </row>
    <row r="160" spans="2:9" x14ac:dyDescent="0.25">
      <c r="B160" s="67" t="str">
        <f>IFERROR(SMALL(Nebenrechnungen!H$3:H$502,Bestandsübersicht!A160),"")</f>
        <v/>
      </c>
      <c r="C160" s="14" t="str">
        <f>IFERROR(IF(B160="","",VLOOKUP(MID(B160,3,1)*1,Nebenrechnungen!Q$3:R$10,2,FALSE)),"")</f>
        <v/>
      </c>
      <c r="D160" s="15" t="str">
        <f>IFERROR(IF(C160="","",IF(C160="Pflichtkollekte",VLOOKUP(MID(B160,4,3),'Eingabe Zweckbestimmungen'!L:M,2,FALSE),IF(OR(MID(B160,3,1)*1=9,MID(B160,3,1)*1=5,MID(B160,3,1)*1=6,MID(B160,3,1)*1=7),"Keine Zweckbestimmung",IF(OR(MID(B160,3,1)*1=2,MID(B160,3,1)*1=3),VLOOKUP(MID(B160,4,3),'Eingabe Zweckbestimmungen'!B:C,2,FALSE),IF(MID(B160,3,1)*1=4,VLOOKUP(MID(B160,4,3),'Eingabe Zweckbestimmungen'!G:H,2,FALSE),""))))),"")</f>
        <v/>
      </c>
      <c r="E160" s="15" t="str">
        <f>IF(B160="","",IF(C160="Kollektenbons","N/A",VLOOKUP(LEFT(B160,2)*1,'Stammdaten Girokonten'!K:L,2,FALSE)))</f>
        <v/>
      </c>
      <c r="F160" s="19"/>
      <c r="G160" s="21" t="str">
        <f>IF(C160="","",VLOOKUP(B160,Nebenrechnungen!H:J,3,FALSE))</f>
        <v/>
      </c>
      <c r="H160" s="21" t="str">
        <f>IF(C160="","",VLOOKUP(B160,Nebenrechnungen!H:K,4,FALSE))</f>
        <v/>
      </c>
      <c r="I160" s="19" t="str">
        <f t="shared" si="6"/>
        <v/>
      </c>
    </row>
    <row r="161" spans="2:9" x14ac:dyDescent="0.25">
      <c r="B161" s="67" t="str">
        <f>IFERROR(SMALL(Nebenrechnungen!H$3:H$502,Bestandsübersicht!A161),"")</f>
        <v/>
      </c>
      <c r="C161" s="14" t="str">
        <f>IFERROR(IF(B161="","",VLOOKUP(MID(B161,3,1)*1,Nebenrechnungen!Q$3:R$10,2,FALSE)),"")</f>
        <v/>
      </c>
      <c r="D161" s="15" t="str">
        <f>IFERROR(IF(C161="","",IF(C161="Pflichtkollekte",VLOOKUP(MID(B161,4,3),'Eingabe Zweckbestimmungen'!L:M,2,FALSE),IF(OR(MID(B161,3,1)*1=9,MID(B161,3,1)*1=5,MID(B161,3,1)*1=6,MID(B161,3,1)*1=7),"Keine Zweckbestimmung",IF(OR(MID(B161,3,1)*1=2,MID(B161,3,1)*1=3),VLOOKUP(MID(B161,4,3),'Eingabe Zweckbestimmungen'!B:C,2,FALSE),IF(MID(B161,3,1)*1=4,VLOOKUP(MID(B161,4,3),'Eingabe Zweckbestimmungen'!G:H,2,FALSE),""))))),"")</f>
        <v/>
      </c>
      <c r="E161" s="15" t="str">
        <f>IF(B161="","",IF(C161="Kollektenbons","N/A",VLOOKUP(LEFT(B161,2)*1,'Stammdaten Girokonten'!K:L,2,FALSE)))</f>
        <v/>
      </c>
      <c r="F161" s="19"/>
      <c r="G161" s="21" t="str">
        <f>IF(C161="","",VLOOKUP(B161,Nebenrechnungen!H:J,3,FALSE))</f>
        <v/>
      </c>
      <c r="H161" s="21" t="str">
        <f>IF(C161="","",VLOOKUP(B161,Nebenrechnungen!H:K,4,FALSE))</f>
        <v/>
      </c>
      <c r="I161" s="19" t="str">
        <f t="shared" si="6"/>
        <v/>
      </c>
    </row>
    <row r="162" spans="2:9" x14ac:dyDescent="0.25">
      <c r="B162" s="67" t="str">
        <f>IFERROR(SMALL(Nebenrechnungen!H$3:H$502,Bestandsübersicht!A162),"")</f>
        <v/>
      </c>
      <c r="C162" s="14" t="str">
        <f>IFERROR(IF(B162="","",VLOOKUP(MID(B162,3,1)*1,Nebenrechnungen!Q$3:R$10,2,FALSE)),"")</f>
        <v/>
      </c>
      <c r="D162" s="15" t="str">
        <f>IFERROR(IF(C162="","",IF(C162="Pflichtkollekte",VLOOKUP(MID(B162,4,3),'Eingabe Zweckbestimmungen'!L:M,2,FALSE),IF(OR(MID(B162,3,1)*1=9,MID(B162,3,1)*1=5,MID(B162,3,1)*1=6,MID(B162,3,1)*1=7),"Keine Zweckbestimmung",IF(OR(MID(B162,3,1)*1=2,MID(B162,3,1)*1=3),VLOOKUP(MID(B162,4,3),'Eingabe Zweckbestimmungen'!B:C,2,FALSE),IF(MID(B162,3,1)*1=4,VLOOKUP(MID(B162,4,3),'Eingabe Zweckbestimmungen'!G:H,2,FALSE),""))))),"")</f>
        <v/>
      </c>
      <c r="E162" s="15" t="str">
        <f>IF(B162="","",IF(C162="Kollektenbons","N/A",VLOOKUP(LEFT(B162,2)*1,'Stammdaten Girokonten'!K:L,2,FALSE)))</f>
        <v/>
      </c>
      <c r="F162" s="19"/>
      <c r="G162" s="21" t="str">
        <f>IF(C162="","",VLOOKUP(B162,Nebenrechnungen!H:J,3,FALSE))</f>
        <v/>
      </c>
      <c r="H162" s="21" t="str">
        <f>IF(C162="","",VLOOKUP(B162,Nebenrechnungen!H:K,4,FALSE))</f>
        <v/>
      </c>
      <c r="I162" s="19" t="str">
        <f t="shared" si="6"/>
        <v/>
      </c>
    </row>
    <row r="163" spans="2:9" x14ac:dyDescent="0.25">
      <c r="B163" s="67" t="str">
        <f>IFERROR(SMALL(Nebenrechnungen!H$3:H$502,Bestandsübersicht!A163),"")</f>
        <v/>
      </c>
      <c r="C163" s="14" t="str">
        <f>IFERROR(IF(B163="","",VLOOKUP(MID(B163,3,1)*1,Nebenrechnungen!Q$3:R$10,2,FALSE)),"")</f>
        <v/>
      </c>
      <c r="D163" s="15" t="str">
        <f>IFERROR(IF(C163="","",IF(C163="Pflichtkollekte",VLOOKUP(MID(B163,4,3),'Eingabe Zweckbestimmungen'!L:M,2,FALSE),IF(OR(MID(B163,3,1)*1=9,MID(B163,3,1)*1=5,MID(B163,3,1)*1=6,MID(B163,3,1)*1=7),"Keine Zweckbestimmung",IF(OR(MID(B163,3,1)*1=2,MID(B163,3,1)*1=3),VLOOKUP(MID(B163,4,3),'Eingabe Zweckbestimmungen'!B:C,2,FALSE),IF(MID(B163,3,1)*1=4,VLOOKUP(MID(B163,4,3),'Eingabe Zweckbestimmungen'!G:H,2,FALSE),""))))),"")</f>
        <v/>
      </c>
      <c r="E163" s="15" t="str">
        <f>IF(B163="","",IF(C163="Kollektenbons","N/A",VLOOKUP(LEFT(B163,2)*1,'Stammdaten Girokonten'!K:L,2,FALSE)))</f>
        <v/>
      </c>
      <c r="F163" s="19"/>
      <c r="G163" s="21" t="str">
        <f>IF(C163="","",VLOOKUP(B163,Nebenrechnungen!H:J,3,FALSE))</f>
        <v/>
      </c>
      <c r="H163" s="21" t="str">
        <f>IF(C163="","",VLOOKUP(B163,Nebenrechnungen!H:K,4,FALSE))</f>
        <v/>
      </c>
      <c r="I163" s="19" t="str">
        <f t="shared" si="6"/>
        <v/>
      </c>
    </row>
    <row r="164" spans="2:9" x14ac:dyDescent="0.25">
      <c r="B164" s="67" t="str">
        <f>IFERROR(SMALL(Nebenrechnungen!H$3:H$502,Bestandsübersicht!A164),"")</f>
        <v/>
      </c>
      <c r="C164" s="14" t="str">
        <f>IFERROR(IF(B164="","",VLOOKUP(MID(B164,3,1)*1,Nebenrechnungen!Q$3:R$10,2,FALSE)),"")</f>
        <v/>
      </c>
      <c r="D164" s="15" t="str">
        <f>IFERROR(IF(C164="","",IF(C164="Pflichtkollekte",VLOOKUP(MID(B164,4,3),'Eingabe Zweckbestimmungen'!L:M,2,FALSE),IF(OR(MID(B164,3,1)*1=9,MID(B164,3,1)*1=5,MID(B164,3,1)*1=6,MID(B164,3,1)*1=7),"Keine Zweckbestimmung",IF(OR(MID(B164,3,1)*1=2,MID(B164,3,1)*1=3),VLOOKUP(MID(B164,4,3),'Eingabe Zweckbestimmungen'!B:C,2,FALSE),IF(MID(B164,3,1)*1=4,VLOOKUP(MID(B164,4,3),'Eingabe Zweckbestimmungen'!G:H,2,FALSE),""))))),"")</f>
        <v/>
      </c>
      <c r="E164" s="15" t="str">
        <f>IF(B164="","",IF(C164="Kollektenbons","N/A",VLOOKUP(LEFT(B164,2)*1,'Stammdaten Girokonten'!K:L,2,FALSE)))</f>
        <v/>
      </c>
      <c r="F164" s="19"/>
      <c r="G164" s="21" t="str">
        <f>IF(C164="","",VLOOKUP(B164,Nebenrechnungen!H:J,3,FALSE))</f>
        <v/>
      </c>
      <c r="H164" s="21" t="str">
        <f>IF(C164="","",VLOOKUP(B164,Nebenrechnungen!H:K,4,FALSE))</f>
        <v/>
      </c>
      <c r="I164" s="19" t="str">
        <f t="shared" si="6"/>
        <v/>
      </c>
    </row>
    <row r="165" spans="2:9" x14ac:dyDescent="0.25">
      <c r="B165" s="67" t="str">
        <f>IFERROR(SMALL(Nebenrechnungen!H$3:H$502,Bestandsübersicht!A165),"")</f>
        <v/>
      </c>
      <c r="C165" s="14" t="str">
        <f>IFERROR(IF(B165="","",VLOOKUP(MID(B165,3,1)*1,Nebenrechnungen!Q$3:R$10,2,FALSE)),"")</f>
        <v/>
      </c>
      <c r="D165" s="15" t="str">
        <f>IFERROR(IF(C165="","",IF(C165="Pflichtkollekte",VLOOKUP(MID(B165,4,3),'Eingabe Zweckbestimmungen'!L:M,2,FALSE),IF(OR(MID(B165,3,1)*1=9,MID(B165,3,1)*1=5,MID(B165,3,1)*1=6,MID(B165,3,1)*1=7),"Keine Zweckbestimmung",IF(OR(MID(B165,3,1)*1=2,MID(B165,3,1)*1=3),VLOOKUP(MID(B165,4,3),'Eingabe Zweckbestimmungen'!B:C,2,FALSE),IF(MID(B165,3,1)*1=4,VLOOKUP(MID(B165,4,3),'Eingabe Zweckbestimmungen'!G:H,2,FALSE),""))))),"")</f>
        <v/>
      </c>
      <c r="E165" s="15" t="str">
        <f>IF(B165="","",IF(C165="Kollektenbons","N/A",VLOOKUP(LEFT(B165,2)*1,'Stammdaten Girokonten'!K:L,2,FALSE)))</f>
        <v/>
      </c>
      <c r="F165" s="19"/>
      <c r="G165" s="21" t="str">
        <f>IF(C165="","",VLOOKUP(B165,Nebenrechnungen!H:J,3,FALSE))</f>
        <v/>
      </c>
      <c r="H165" s="21" t="str">
        <f>IF(C165="","",VLOOKUP(B165,Nebenrechnungen!H:K,4,FALSE))</f>
        <v/>
      </c>
      <c r="I165" s="19" t="str">
        <f t="shared" si="6"/>
        <v/>
      </c>
    </row>
    <row r="166" spans="2:9" x14ac:dyDescent="0.25">
      <c r="B166" s="67" t="str">
        <f>IFERROR(SMALL(Nebenrechnungen!H$3:H$502,Bestandsübersicht!A166),"")</f>
        <v/>
      </c>
      <c r="C166" s="14" t="str">
        <f>IFERROR(IF(B166="","",VLOOKUP(MID(B166,3,1)*1,Nebenrechnungen!Q$3:R$10,2,FALSE)),"")</f>
        <v/>
      </c>
      <c r="D166" s="15" t="str">
        <f>IFERROR(IF(C166="","",IF(C166="Pflichtkollekte",VLOOKUP(MID(B166,4,3),'Eingabe Zweckbestimmungen'!L:M,2,FALSE),IF(OR(MID(B166,3,1)*1=9,MID(B166,3,1)*1=5,MID(B166,3,1)*1=6,MID(B166,3,1)*1=7),"Keine Zweckbestimmung",IF(OR(MID(B166,3,1)*1=2,MID(B166,3,1)*1=3),VLOOKUP(MID(B166,4,3),'Eingabe Zweckbestimmungen'!B:C,2,FALSE),IF(MID(B166,3,1)*1=4,VLOOKUP(MID(B166,4,3),'Eingabe Zweckbestimmungen'!G:H,2,FALSE),""))))),"")</f>
        <v/>
      </c>
      <c r="E166" s="15" t="str">
        <f>IF(B166="","",IF(C166="Kollektenbons","N/A",VLOOKUP(LEFT(B166,2)*1,'Stammdaten Girokonten'!K:L,2,FALSE)))</f>
        <v/>
      </c>
      <c r="F166" s="19"/>
      <c r="G166" s="21" t="str">
        <f>IF(C166="","",VLOOKUP(B166,Nebenrechnungen!H:J,3,FALSE))</f>
        <v/>
      </c>
      <c r="H166" s="21" t="str">
        <f>IF(C166="","",VLOOKUP(B166,Nebenrechnungen!H:K,4,FALSE))</f>
        <v/>
      </c>
      <c r="I166" s="19" t="str">
        <f t="shared" si="6"/>
        <v/>
      </c>
    </row>
    <row r="167" spans="2:9" x14ac:dyDescent="0.25">
      <c r="B167" s="67" t="str">
        <f>IFERROR(SMALL(Nebenrechnungen!H$3:H$502,Bestandsübersicht!A167),"")</f>
        <v/>
      </c>
      <c r="C167" s="14" t="str">
        <f>IFERROR(IF(B167="","",VLOOKUP(MID(B167,3,1)*1,Nebenrechnungen!Q$3:R$10,2,FALSE)),"")</f>
        <v/>
      </c>
      <c r="D167" s="15" t="str">
        <f>IFERROR(IF(C167="","",IF(C167="Pflichtkollekte",VLOOKUP(MID(B167,4,3),'Eingabe Zweckbestimmungen'!L:M,2,FALSE),IF(OR(MID(B167,3,1)*1=9,MID(B167,3,1)*1=5,MID(B167,3,1)*1=6,MID(B167,3,1)*1=7),"Keine Zweckbestimmung",IF(OR(MID(B167,3,1)*1=2,MID(B167,3,1)*1=3),VLOOKUP(MID(B167,4,3),'Eingabe Zweckbestimmungen'!B:C,2,FALSE),IF(MID(B167,3,1)*1=4,VLOOKUP(MID(B167,4,3),'Eingabe Zweckbestimmungen'!G:H,2,FALSE),""))))),"")</f>
        <v/>
      </c>
      <c r="E167" s="15" t="str">
        <f>IF(B167="","",IF(C167="Kollektenbons","N/A",VLOOKUP(LEFT(B167,2)*1,'Stammdaten Girokonten'!K:L,2,FALSE)))</f>
        <v/>
      </c>
      <c r="F167" s="19"/>
      <c r="G167" s="21" t="str">
        <f>IF(C167="","",VLOOKUP(B167,Nebenrechnungen!H:J,3,FALSE))</f>
        <v/>
      </c>
      <c r="H167" s="21" t="str">
        <f>IF(C167="","",VLOOKUP(B167,Nebenrechnungen!H:K,4,FALSE))</f>
        <v/>
      </c>
      <c r="I167" s="19" t="str">
        <f t="shared" si="6"/>
        <v/>
      </c>
    </row>
    <row r="168" spans="2:9" x14ac:dyDescent="0.25">
      <c r="B168" s="67" t="str">
        <f>IFERROR(SMALL(Nebenrechnungen!H$3:H$502,Bestandsübersicht!A168),"")</f>
        <v/>
      </c>
      <c r="C168" s="14" t="str">
        <f>IFERROR(IF(B168="","",VLOOKUP(MID(B168,3,1)*1,Nebenrechnungen!Q$3:R$10,2,FALSE)),"")</f>
        <v/>
      </c>
      <c r="D168" s="15" t="str">
        <f>IFERROR(IF(C168="","",IF(C168="Pflichtkollekte",VLOOKUP(MID(B168,4,3),'Eingabe Zweckbestimmungen'!L:M,2,FALSE),IF(OR(MID(B168,3,1)*1=9,MID(B168,3,1)*1=5,MID(B168,3,1)*1=6,MID(B168,3,1)*1=7),"Keine Zweckbestimmung",IF(OR(MID(B168,3,1)*1=2,MID(B168,3,1)*1=3),VLOOKUP(MID(B168,4,3),'Eingabe Zweckbestimmungen'!B:C,2,FALSE),IF(MID(B168,3,1)*1=4,VLOOKUP(MID(B168,4,3),'Eingabe Zweckbestimmungen'!G:H,2,FALSE),""))))),"")</f>
        <v/>
      </c>
      <c r="E168" s="15" t="str">
        <f>IF(B168="","",IF(C168="Kollektenbons","N/A",VLOOKUP(LEFT(B168,2)*1,'Stammdaten Girokonten'!K:L,2,FALSE)))</f>
        <v/>
      </c>
      <c r="F168" s="19"/>
      <c r="G168" s="21" t="str">
        <f>IF(C168="","",VLOOKUP(B168,Nebenrechnungen!H:J,3,FALSE))</f>
        <v/>
      </c>
      <c r="H168" s="21" t="str">
        <f>IF(C168="","",VLOOKUP(B168,Nebenrechnungen!H:K,4,FALSE))</f>
        <v/>
      </c>
      <c r="I168" s="19" t="str">
        <f t="shared" si="6"/>
        <v/>
      </c>
    </row>
    <row r="169" spans="2:9" x14ac:dyDescent="0.25">
      <c r="B169" s="67" t="str">
        <f>IFERROR(SMALL(Nebenrechnungen!H$3:H$502,Bestandsübersicht!A169),"")</f>
        <v/>
      </c>
      <c r="C169" s="14" t="str">
        <f>IFERROR(IF(B169="","",VLOOKUP(MID(B169,3,1)*1,Nebenrechnungen!Q$3:R$10,2,FALSE)),"")</f>
        <v/>
      </c>
      <c r="D169" s="15" t="str">
        <f>IFERROR(IF(C169="","",IF(C169="Pflichtkollekte",VLOOKUP(MID(B169,4,3),'Eingabe Zweckbestimmungen'!L:M,2,FALSE),IF(OR(MID(B169,3,1)*1=9,MID(B169,3,1)*1=5,MID(B169,3,1)*1=6,MID(B169,3,1)*1=7),"Keine Zweckbestimmung",IF(OR(MID(B169,3,1)*1=2,MID(B169,3,1)*1=3),VLOOKUP(MID(B169,4,3),'Eingabe Zweckbestimmungen'!B:C,2,FALSE),IF(MID(B169,3,1)*1=4,VLOOKUP(MID(B169,4,3),'Eingabe Zweckbestimmungen'!G:H,2,FALSE),""))))),"")</f>
        <v/>
      </c>
      <c r="E169" s="15" t="str">
        <f>IF(B169="","",IF(C169="Kollektenbons","N/A",VLOOKUP(LEFT(B169,2)*1,'Stammdaten Girokonten'!K:L,2,FALSE)))</f>
        <v/>
      </c>
      <c r="F169" s="19"/>
      <c r="G169" s="21" t="str">
        <f>IF(C169="","",VLOOKUP(B169,Nebenrechnungen!H:J,3,FALSE))</f>
        <v/>
      </c>
      <c r="H169" s="21" t="str">
        <f>IF(C169="","",VLOOKUP(B169,Nebenrechnungen!H:K,4,FALSE))</f>
        <v/>
      </c>
      <c r="I169" s="19" t="str">
        <f t="shared" si="6"/>
        <v/>
      </c>
    </row>
    <row r="170" spans="2:9" x14ac:dyDescent="0.25">
      <c r="B170" s="67" t="str">
        <f>IFERROR(SMALL(Nebenrechnungen!H$3:H$502,Bestandsübersicht!A170),"")</f>
        <v/>
      </c>
      <c r="C170" s="14" t="str">
        <f>IFERROR(IF(B170="","",VLOOKUP(MID(B170,3,1)*1,Nebenrechnungen!Q$3:R$10,2,FALSE)),"")</f>
        <v/>
      </c>
      <c r="D170" s="15" t="str">
        <f>IFERROR(IF(C170="","",IF(C170="Pflichtkollekte",VLOOKUP(MID(B170,4,3),'Eingabe Zweckbestimmungen'!L:M,2,FALSE),IF(OR(MID(B170,3,1)*1=9,MID(B170,3,1)*1=5,MID(B170,3,1)*1=6,MID(B170,3,1)*1=7),"Keine Zweckbestimmung",IF(OR(MID(B170,3,1)*1=2,MID(B170,3,1)*1=3),VLOOKUP(MID(B170,4,3),'Eingabe Zweckbestimmungen'!B:C,2,FALSE),IF(MID(B170,3,1)*1=4,VLOOKUP(MID(B170,4,3),'Eingabe Zweckbestimmungen'!G:H,2,FALSE),""))))),"")</f>
        <v/>
      </c>
      <c r="E170" s="15" t="str">
        <f>IF(B170="","",IF(C170="Kollektenbons","N/A",VLOOKUP(LEFT(B170,2)*1,'Stammdaten Girokonten'!K:L,2,FALSE)))</f>
        <v/>
      </c>
      <c r="F170" s="19"/>
      <c r="G170" s="21" t="str">
        <f>IF(C170="","",VLOOKUP(B170,Nebenrechnungen!H:J,3,FALSE))</f>
        <v/>
      </c>
      <c r="H170" s="21" t="str">
        <f>IF(C170="","",VLOOKUP(B170,Nebenrechnungen!H:K,4,FALSE))</f>
        <v/>
      </c>
      <c r="I170" s="19" t="str">
        <f t="shared" si="6"/>
        <v/>
      </c>
    </row>
    <row r="171" spans="2:9" x14ac:dyDescent="0.25">
      <c r="B171" s="67" t="str">
        <f>IFERROR(SMALL(Nebenrechnungen!H$3:H$502,Bestandsübersicht!A171),"")</f>
        <v/>
      </c>
      <c r="C171" s="14" t="str">
        <f>IFERROR(IF(B171="","",VLOOKUP(MID(B171,3,1)*1,Nebenrechnungen!Q$3:R$10,2,FALSE)),"")</f>
        <v/>
      </c>
      <c r="D171" s="15" t="str">
        <f>IFERROR(IF(C171="","",IF(C171="Pflichtkollekte",VLOOKUP(MID(B171,4,3),'Eingabe Zweckbestimmungen'!L:M,2,FALSE),IF(OR(MID(B171,3,1)*1=9,MID(B171,3,1)*1=5,MID(B171,3,1)*1=6,MID(B171,3,1)*1=7),"Keine Zweckbestimmung",IF(OR(MID(B171,3,1)*1=2,MID(B171,3,1)*1=3),VLOOKUP(MID(B171,4,3),'Eingabe Zweckbestimmungen'!B:C,2,FALSE),IF(MID(B171,3,1)*1=4,VLOOKUP(MID(B171,4,3),'Eingabe Zweckbestimmungen'!G:H,2,FALSE),""))))),"")</f>
        <v/>
      </c>
      <c r="E171" s="15" t="str">
        <f>IF(B171="","",IF(C171="Kollektenbons","N/A",VLOOKUP(LEFT(B171,2)*1,'Stammdaten Girokonten'!K:L,2,FALSE)))</f>
        <v/>
      </c>
      <c r="F171" s="19"/>
      <c r="G171" s="21" t="str">
        <f>IF(C171="","",VLOOKUP(B171,Nebenrechnungen!H:J,3,FALSE))</f>
        <v/>
      </c>
      <c r="H171" s="21" t="str">
        <f>IF(C171="","",VLOOKUP(B171,Nebenrechnungen!H:K,4,FALSE))</f>
        <v/>
      </c>
      <c r="I171" s="19" t="str">
        <f t="shared" si="6"/>
        <v/>
      </c>
    </row>
    <row r="172" spans="2:9" x14ac:dyDescent="0.25">
      <c r="B172" s="67" t="str">
        <f>IFERROR(SMALL(Nebenrechnungen!H$3:H$502,Bestandsübersicht!A172),"")</f>
        <v/>
      </c>
      <c r="C172" s="14" t="str">
        <f>IFERROR(IF(B172="","",VLOOKUP(MID(B172,3,1)*1,Nebenrechnungen!Q$3:R$10,2,FALSE)),"")</f>
        <v/>
      </c>
      <c r="D172" s="15" t="str">
        <f>IFERROR(IF(C172="","",IF(C172="Pflichtkollekte",VLOOKUP(MID(B172,4,3),'Eingabe Zweckbestimmungen'!L:M,2,FALSE),IF(OR(MID(B172,3,1)*1=9,MID(B172,3,1)*1=5,MID(B172,3,1)*1=6,MID(B172,3,1)*1=7),"Keine Zweckbestimmung",IF(OR(MID(B172,3,1)*1=2,MID(B172,3,1)*1=3),VLOOKUP(MID(B172,4,3),'Eingabe Zweckbestimmungen'!B:C,2,FALSE),IF(MID(B172,3,1)*1=4,VLOOKUP(MID(B172,4,3),'Eingabe Zweckbestimmungen'!G:H,2,FALSE),""))))),"")</f>
        <v/>
      </c>
      <c r="E172" s="15" t="str">
        <f>IF(B172="","",IF(C172="Kollektenbons","N/A",VLOOKUP(LEFT(B172,2)*1,'Stammdaten Girokonten'!K:L,2,FALSE)))</f>
        <v/>
      </c>
      <c r="F172" s="19"/>
      <c r="G172" s="21" t="str">
        <f>IF(C172="","",VLOOKUP(B172,Nebenrechnungen!H:J,3,FALSE))</f>
        <v/>
      </c>
      <c r="H172" s="21" t="str">
        <f>IF(C172="","",VLOOKUP(B172,Nebenrechnungen!H:K,4,FALSE))</f>
        <v/>
      </c>
      <c r="I172" s="19" t="str">
        <f t="shared" si="6"/>
        <v/>
      </c>
    </row>
    <row r="173" spans="2:9" x14ac:dyDescent="0.25">
      <c r="B173" s="67" t="str">
        <f>IFERROR(SMALL(Nebenrechnungen!H$3:H$502,Bestandsübersicht!A173),"")</f>
        <v/>
      </c>
      <c r="C173" s="14" t="str">
        <f>IFERROR(IF(B173="","",VLOOKUP(MID(B173,3,1)*1,Nebenrechnungen!Q$3:R$10,2,FALSE)),"")</f>
        <v/>
      </c>
      <c r="D173" s="15" t="str">
        <f>IFERROR(IF(C173="","",IF(C173="Pflichtkollekte",VLOOKUP(MID(B173,4,3),'Eingabe Zweckbestimmungen'!L:M,2,FALSE),IF(OR(MID(B173,3,1)*1=9,MID(B173,3,1)*1=5,MID(B173,3,1)*1=6,MID(B173,3,1)*1=7),"Keine Zweckbestimmung",IF(OR(MID(B173,3,1)*1=2,MID(B173,3,1)*1=3),VLOOKUP(MID(B173,4,3),'Eingabe Zweckbestimmungen'!B:C,2,FALSE),IF(MID(B173,3,1)*1=4,VLOOKUP(MID(B173,4,3),'Eingabe Zweckbestimmungen'!G:H,2,FALSE),""))))),"")</f>
        <v/>
      </c>
      <c r="E173" s="15" t="str">
        <f>IF(B173="","",IF(C173="Kollektenbons","N/A",VLOOKUP(LEFT(B173,2)*1,'Stammdaten Girokonten'!K:L,2,FALSE)))</f>
        <v/>
      </c>
      <c r="F173" s="19"/>
      <c r="G173" s="21" t="str">
        <f>IF(C173="","",VLOOKUP(B173,Nebenrechnungen!H:J,3,FALSE))</f>
        <v/>
      </c>
      <c r="H173" s="21" t="str">
        <f>IF(C173="","",VLOOKUP(B173,Nebenrechnungen!H:K,4,FALSE))</f>
        <v/>
      </c>
      <c r="I173" s="19" t="str">
        <f t="shared" si="6"/>
        <v/>
      </c>
    </row>
    <row r="174" spans="2:9" x14ac:dyDescent="0.25">
      <c r="B174" s="67" t="str">
        <f>IFERROR(SMALL(Nebenrechnungen!H$3:H$502,Bestandsübersicht!A174),"")</f>
        <v/>
      </c>
      <c r="C174" s="14" t="str">
        <f>IFERROR(IF(B174="","",VLOOKUP(MID(B174,3,1)*1,Nebenrechnungen!Q$3:R$10,2,FALSE)),"")</f>
        <v/>
      </c>
      <c r="D174" s="15" t="str">
        <f>IFERROR(IF(C174="","",IF(C174="Pflichtkollekte",VLOOKUP(MID(B174,4,3),'Eingabe Zweckbestimmungen'!L:M,2,FALSE),IF(OR(MID(B174,3,1)*1=9,MID(B174,3,1)*1=5,MID(B174,3,1)*1=6,MID(B174,3,1)*1=7),"Keine Zweckbestimmung",IF(OR(MID(B174,3,1)*1=2,MID(B174,3,1)*1=3),VLOOKUP(MID(B174,4,3),'Eingabe Zweckbestimmungen'!B:C,2,FALSE),IF(MID(B174,3,1)*1=4,VLOOKUP(MID(B174,4,3),'Eingabe Zweckbestimmungen'!G:H,2,FALSE),""))))),"")</f>
        <v/>
      </c>
      <c r="E174" s="15" t="str">
        <f>IF(B174="","",IF(C174="Kollektenbons","N/A",VLOOKUP(LEFT(B174,2)*1,'Stammdaten Girokonten'!K:L,2,FALSE)))</f>
        <v/>
      </c>
      <c r="F174" s="19"/>
      <c r="G174" s="21" t="str">
        <f>IF(C174="","",VLOOKUP(B174,Nebenrechnungen!H:J,3,FALSE))</f>
        <v/>
      </c>
      <c r="H174" s="21" t="str">
        <f>IF(C174="","",VLOOKUP(B174,Nebenrechnungen!H:K,4,FALSE))</f>
        <v/>
      </c>
      <c r="I174" s="19" t="str">
        <f t="shared" si="6"/>
        <v/>
      </c>
    </row>
    <row r="175" spans="2:9" x14ac:dyDescent="0.25">
      <c r="B175" s="67" t="str">
        <f>IFERROR(SMALL(Nebenrechnungen!H$3:H$502,Bestandsübersicht!A175),"")</f>
        <v/>
      </c>
      <c r="C175" s="14" t="str">
        <f>IFERROR(IF(B175="","",VLOOKUP(MID(B175,3,1)*1,Nebenrechnungen!Q$3:R$10,2,FALSE)),"")</f>
        <v/>
      </c>
      <c r="D175" s="15" t="str">
        <f>IFERROR(IF(C175="","",IF(C175="Pflichtkollekte",VLOOKUP(MID(B175,4,3),'Eingabe Zweckbestimmungen'!L:M,2,FALSE),IF(OR(MID(B175,3,1)*1=9,MID(B175,3,1)*1=5,MID(B175,3,1)*1=6,MID(B175,3,1)*1=7),"Keine Zweckbestimmung",IF(OR(MID(B175,3,1)*1=2,MID(B175,3,1)*1=3),VLOOKUP(MID(B175,4,3),'Eingabe Zweckbestimmungen'!B:C,2,FALSE),IF(MID(B175,3,1)*1=4,VLOOKUP(MID(B175,4,3),'Eingabe Zweckbestimmungen'!G:H,2,FALSE),""))))),"")</f>
        <v/>
      </c>
      <c r="E175" s="15" t="str">
        <f>IF(B175="","",IF(C175="Kollektenbons","N/A",VLOOKUP(LEFT(B175,2)*1,'Stammdaten Girokonten'!K:L,2,FALSE)))</f>
        <v/>
      </c>
      <c r="F175" s="19"/>
      <c r="G175" s="21" t="str">
        <f>IF(C175="","",VLOOKUP(B175,Nebenrechnungen!H:J,3,FALSE))</f>
        <v/>
      </c>
      <c r="H175" s="21" t="str">
        <f>IF(C175="","",VLOOKUP(B175,Nebenrechnungen!H:K,4,FALSE))</f>
        <v/>
      </c>
      <c r="I175" s="19" t="str">
        <f t="shared" si="6"/>
        <v/>
      </c>
    </row>
    <row r="176" spans="2:9" x14ac:dyDescent="0.25">
      <c r="B176" s="67" t="str">
        <f>IFERROR(SMALL(Nebenrechnungen!H$3:H$502,Bestandsübersicht!A176),"")</f>
        <v/>
      </c>
      <c r="C176" s="14" t="str">
        <f>IFERROR(IF(B176="","",VLOOKUP(MID(B176,3,1)*1,Nebenrechnungen!Q$3:R$10,2,FALSE)),"")</f>
        <v/>
      </c>
      <c r="D176" s="15" t="str">
        <f>IFERROR(IF(C176="","",IF(C176="Pflichtkollekte",VLOOKUP(MID(B176,4,3),'Eingabe Zweckbestimmungen'!L:M,2,FALSE),IF(OR(MID(B176,3,1)*1=9,MID(B176,3,1)*1=5,MID(B176,3,1)*1=6,MID(B176,3,1)*1=7),"Keine Zweckbestimmung",IF(OR(MID(B176,3,1)*1=2,MID(B176,3,1)*1=3),VLOOKUP(MID(B176,4,3),'Eingabe Zweckbestimmungen'!B:C,2,FALSE),IF(MID(B176,3,1)*1=4,VLOOKUP(MID(B176,4,3),'Eingabe Zweckbestimmungen'!G:H,2,FALSE),""))))),"")</f>
        <v/>
      </c>
      <c r="E176" s="15" t="str">
        <f>IF(B176="","",IF(C176="Kollektenbons","N/A",VLOOKUP(LEFT(B176,2)*1,'Stammdaten Girokonten'!K:L,2,FALSE)))</f>
        <v/>
      </c>
      <c r="F176" s="19"/>
      <c r="G176" s="21" t="str">
        <f>IF(C176="","",VLOOKUP(B176,Nebenrechnungen!H:J,3,FALSE))</f>
        <v/>
      </c>
      <c r="H176" s="21" t="str">
        <f>IF(C176="","",VLOOKUP(B176,Nebenrechnungen!H:K,4,FALSE))</f>
        <v/>
      </c>
      <c r="I176" s="19" t="str">
        <f t="shared" si="6"/>
        <v/>
      </c>
    </row>
    <row r="177" spans="2:9" x14ac:dyDescent="0.25">
      <c r="B177" s="67" t="str">
        <f>IFERROR(SMALL(Nebenrechnungen!H$3:H$502,Bestandsübersicht!A177),"")</f>
        <v/>
      </c>
      <c r="C177" s="14" t="str">
        <f>IFERROR(IF(B177="","",VLOOKUP(MID(B177,3,1)*1,Nebenrechnungen!Q$3:R$10,2,FALSE)),"")</f>
        <v/>
      </c>
      <c r="D177" s="15" t="str">
        <f>IFERROR(IF(C177="","",IF(C177="Pflichtkollekte",VLOOKUP(MID(B177,4,3),'Eingabe Zweckbestimmungen'!L:M,2,FALSE),IF(OR(MID(B177,3,1)*1=9,MID(B177,3,1)*1=5,MID(B177,3,1)*1=6,MID(B177,3,1)*1=7),"Keine Zweckbestimmung",IF(OR(MID(B177,3,1)*1=2,MID(B177,3,1)*1=3),VLOOKUP(MID(B177,4,3),'Eingabe Zweckbestimmungen'!B:C,2,FALSE),IF(MID(B177,3,1)*1=4,VLOOKUP(MID(B177,4,3),'Eingabe Zweckbestimmungen'!G:H,2,FALSE),""))))),"")</f>
        <v/>
      </c>
      <c r="E177" s="15" t="str">
        <f>IF(B177="","",IF(C177="Kollektenbons","N/A",VLOOKUP(LEFT(B177,2)*1,'Stammdaten Girokonten'!K:L,2,FALSE)))</f>
        <v/>
      </c>
      <c r="F177" s="19"/>
      <c r="G177" s="21" t="str">
        <f>IF(C177="","",VLOOKUP(B177,Nebenrechnungen!H:J,3,FALSE))</f>
        <v/>
      </c>
      <c r="H177" s="21" t="str">
        <f>IF(C177="","",VLOOKUP(B177,Nebenrechnungen!H:K,4,FALSE))</f>
        <v/>
      </c>
      <c r="I177" s="19" t="str">
        <f t="shared" si="6"/>
        <v/>
      </c>
    </row>
    <row r="178" spans="2:9" x14ac:dyDescent="0.25">
      <c r="B178" s="67" t="str">
        <f>IFERROR(SMALL(Nebenrechnungen!H$3:H$502,Bestandsübersicht!A178),"")</f>
        <v/>
      </c>
      <c r="C178" s="14" t="str">
        <f>IFERROR(IF(B178="","",VLOOKUP(MID(B178,3,1)*1,Nebenrechnungen!Q$3:R$10,2,FALSE)),"")</f>
        <v/>
      </c>
      <c r="D178" s="15" t="str">
        <f>IFERROR(IF(C178="","",IF(C178="Pflichtkollekte",VLOOKUP(MID(B178,4,3),'Eingabe Zweckbestimmungen'!L:M,2,FALSE),IF(OR(MID(B178,3,1)*1=9,MID(B178,3,1)*1=5,MID(B178,3,1)*1=6,MID(B178,3,1)*1=7),"Keine Zweckbestimmung",IF(OR(MID(B178,3,1)*1=2,MID(B178,3,1)*1=3),VLOOKUP(MID(B178,4,3),'Eingabe Zweckbestimmungen'!B:C,2,FALSE),IF(MID(B178,3,1)*1=4,VLOOKUP(MID(B178,4,3),'Eingabe Zweckbestimmungen'!G:H,2,FALSE),""))))),"")</f>
        <v/>
      </c>
      <c r="E178" s="15" t="str">
        <f>IF(B178="","",IF(C178="Kollektenbons","N/A",VLOOKUP(LEFT(B178,2)*1,'Stammdaten Girokonten'!K:L,2,FALSE)))</f>
        <v/>
      </c>
      <c r="F178" s="19"/>
      <c r="G178" s="21" t="str">
        <f>IF(C178="","",VLOOKUP(B178,Nebenrechnungen!H:J,3,FALSE))</f>
        <v/>
      </c>
      <c r="H178" s="21" t="str">
        <f>IF(C178="","",VLOOKUP(B178,Nebenrechnungen!H:K,4,FALSE))</f>
        <v/>
      </c>
      <c r="I178" s="19" t="str">
        <f t="shared" si="6"/>
        <v/>
      </c>
    </row>
    <row r="179" spans="2:9" x14ac:dyDescent="0.25">
      <c r="B179" s="67" t="str">
        <f>IFERROR(SMALL(Nebenrechnungen!H$3:H$502,Bestandsübersicht!A179),"")</f>
        <v/>
      </c>
      <c r="C179" s="14" t="str">
        <f>IFERROR(IF(B179="","",VLOOKUP(MID(B179,3,1)*1,Nebenrechnungen!Q$3:R$10,2,FALSE)),"")</f>
        <v/>
      </c>
      <c r="D179" s="15" t="str">
        <f>IFERROR(IF(C179="","",IF(C179="Pflichtkollekte",VLOOKUP(MID(B179,4,3),'Eingabe Zweckbestimmungen'!L:M,2,FALSE),IF(OR(MID(B179,3,1)*1=9,MID(B179,3,1)*1=5,MID(B179,3,1)*1=6,MID(B179,3,1)*1=7),"Keine Zweckbestimmung",IF(OR(MID(B179,3,1)*1=2,MID(B179,3,1)*1=3),VLOOKUP(MID(B179,4,3),'Eingabe Zweckbestimmungen'!B:C,2,FALSE),IF(MID(B179,3,1)*1=4,VLOOKUP(MID(B179,4,3),'Eingabe Zweckbestimmungen'!G:H,2,FALSE),""))))),"")</f>
        <v/>
      </c>
      <c r="E179" s="15" t="str">
        <f>IF(B179="","",IF(C179="Kollektenbons","N/A",VLOOKUP(LEFT(B179,2)*1,'Stammdaten Girokonten'!K:L,2,FALSE)))</f>
        <v/>
      </c>
      <c r="F179" s="19"/>
      <c r="G179" s="21" t="str">
        <f>IF(C179="","",VLOOKUP(B179,Nebenrechnungen!H:J,3,FALSE))</f>
        <v/>
      </c>
      <c r="H179" s="21" t="str">
        <f>IF(C179="","",VLOOKUP(B179,Nebenrechnungen!H:K,4,FALSE))</f>
        <v/>
      </c>
      <c r="I179" s="19" t="str">
        <f t="shared" si="6"/>
        <v/>
      </c>
    </row>
    <row r="180" spans="2:9" x14ac:dyDescent="0.25">
      <c r="B180" s="67" t="str">
        <f>IFERROR(SMALL(Nebenrechnungen!H$3:H$502,Bestandsübersicht!A180),"")</f>
        <v/>
      </c>
      <c r="C180" s="14" t="str">
        <f>IFERROR(IF(B180="","",VLOOKUP(MID(B180,3,1)*1,Nebenrechnungen!Q$3:R$10,2,FALSE)),"")</f>
        <v/>
      </c>
      <c r="D180" s="15" t="str">
        <f>IFERROR(IF(C180="","",IF(C180="Pflichtkollekte",VLOOKUP(MID(B180,4,3),'Eingabe Zweckbestimmungen'!L:M,2,FALSE),IF(OR(MID(B180,3,1)*1=9,MID(B180,3,1)*1=5,MID(B180,3,1)*1=6,MID(B180,3,1)*1=7),"Keine Zweckbestimmung",IF(OR(MID(B180,3,1)*1=2,MID(B180,3,1)*1=3),VLOOKUP(MID(B180,4,3),'Eingabe Zweckbestimmungen'!B:C,2,FALSE),IF(MID(B180,3,1)*1=4,VLOOKUP(MID(B180,4,3),'Eingabe Zweckbestimmungen'!G:H,2,FALSE),""))))),"")</f>
        <v/>
      </c>
      <c r="E180" s="15" t="str">
        <f>IF(B180="","",IF(C180="Kollektenbons","N/A",VLOOKUP(LEFT(B180,2)*1,'Stammdaten Girokonten'!K:L,2,FALSE)))</f>
        <v/>
      </c>
      <c r="F180" s="19"/>
      <c r="G180" s="21" t="str">
        <f>IF(C180="","",VLOOKUP(B180,Nebenrechnungen!H:J,3,FALSE))</f>
        <v/>
      </c>
      <c r="H180" s="21" t="str">
        <f>IF(C180="","",VLOOKUP(B180,Nebenrechnungen!H:K,4,FALSE))</f>
        <v/>
      </c>
      <c r="I180" s="19" t="str">
        <f t="shared" si="6"/>
        <v/>
      </c>
    </row>
    <row r="181" spans="2:9" x14ac:dyDescent="0.25">
      <c r="B181" s="67" t="str">
        <f>IFERROR(SMALL(Nebenrechnungen!H$3:H$502,Bestandsübersicht!A181),"")</f>
        <v/>
      </c>
      <c r="C181" s="14" t="str">
        <f>IFERROR(IF(B181="","",VLOOKUP(MID(B181,3,1)*1,Nebenrechnungen!Q$3:R$10,2,FALSE)),"")</f>
        <v/>
      </c>
      <c r="D181" s="15" t="str">
        <f>IFERROR(IF(C181="","",IF(C181="Pflichtkollekte",VLOOKUP(MID(B181,4,3),'Eingabe Zweckbestimmungen'!L:M,2,FALSE),IF(OR(MID(B181,3,1)*1=9,MID(B181,3,1)*1=5,MID(B181,3,1)*1=6,MID(B181,3,1)*1=7),"Keine Zweckbestimmung",IF(OR(MID(B181,3,1)*1=2,MID(B181,3,1)*1=3),VLOOKUP(MID(B181,4,3),'Eingabe Zweckbestimmungen'!B:C,2,FALSE),IF(MID(B181,3,1)*1=4,VLOOKUP(MID(B181,4,3),'Eingabe Zweckbestimmungen'!G:H,2,FALSE),""))))),"")</f>
        <v/>
      </c>
      <c r="E181" s="15" t="str">
        <f>IF(B181="","",IF(C181="Kollektenbons","N/A",VLOOKUP(LEFT(B181,2)*1,'Stammdaten Girokonten'!K:L,2,FALSE)))</f>
        <v/>
      </c>
      <c r="F181" s="19"/>
      <c r="G181" s="21" t="str">
        <f>IF(C181="","",VLOOKUP(B181,Nebenrechnungen!H:J,3,FALSE))</f>
        <v/>
      </c>
      <c r="H181" s="21" t="str">
        <f>IF(C181="","",VLOOKUP(B181,Nebenrechnungen!H:K,4,FALSE))</f>
        <v/>
      </c>
      <c r="I181" s="19" t="str">
        <f t="shared" si="6"/>
        <v/>
      </c>
    </row>
    <row r="182" spans="2:9" x14ac:dyDescent="0.25">
      <c r="B182" s="67" t="str">
        <f>IFERROR(SMALL(Nebenrechnungen!H$3:H$502,Bestandsübersicht!A182),"")</f>
        <v/>
      </c>
      <c r="C182" s="14" t="str">
        <f>IFERROR(IF(B182="","",VLOOKUP(MID(B182,3,1)*1,Nebenrechnungen!Q$3:R$10,2,FALSE)),"")</f>
        <v/>
      </c>
      <c r="D182" s="15" t="str">
        <f>IFERROR(IF(C182="","",IF(C182="Pflichtkollekte",VLOOKUP(MID(B182,4,3),'Eingabe Zweckbestimmungen'!L:M,2,FALSE),IF(OR(MID(B182,3,1)*1=9,MID(B182,3,1)*1=5,MID(B182,3,1)*1=6,MID(B182,3,1)*1=7),"Keine Zweckbestimmung",IF(OR(MID(B182,3,1)*1=2,MID(B182,3,1)*1=3),VLOOKUP(MID(B182,4,3),'Eingabe Zweckbestimmungen'!B:C,2,FALSE),IF(MID(B182,3,1)*1=4,VLOOKUP(MID(B182,4,3),'Eingabe Zweckbestimmungen'!G:H,2,FALSE),""))))),"")</f>
        <v/>
      </c>
      <c r="E182" s="15" t="str">
        <f>IF(B182="","",IF(C182="Kollektenbons","N/A",VLOOKUP(LEFT(B182,2)*1,'Stammdaten Girokonten'!K:L,2,FALSE)))</f>
        <v/>
      </c>
      <c r="F182" s="19"/>
      <c r="G182" s="21" t="str">
        <f>IF(C182="","",VLOOKUP(B182,Nebenrechnungen!H:J,3,FALSE))</f>
        <v/>
      </c>
      <c r="H182" s="21" t="str">
        <f>IF(C182="","",VLOOKUP(B182,Nebenrechnungen!H:K,4,FALSE))</f>
        <v/>
      </c>
      <c r="I182" s="19" t="str">
        <f t="shared" si="6"/>
        <v/>
      </c>
    </row>
  </sheetData>
  <sheetProtection selectLockedCells="1" selectUnlockedCells="1"/>
  <mergeCells count="3">
    <mergeCell ref="J2:J3"/>
    <mergeCell ref="C2:D3"/>
    <mergeCell ref="H2:I3"/>
  </mergeCells>
  <conditionalFormatting sqref="E17:E182">
    <cfRule type="expression" dxfId="0" priority="38">
      <formula>#REF!&lt;&gt;""</formula>
    </cfRule>
  </conditionalFormatting>
  <pageMargins left="0.7" right="0.7" top="0.78740157499999996" bottom="0.78740157499999996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7"/>
  <sheetViews>
    <sheetView workbookViewId="0">
      <selection activeCell="C18" sqref="C18"/>
    </sheetView>
  </sheetViews>
  <sheetFormatPr baseColWidth="10" defaultRowHeight="15" x14ac:dyDescent="0.25"/>
  <cols>
    <col min="1" max="1" width="31.140625" customWidth="1"/>
    <col min="2" max="2" width="36" customWidth="1"/>
    <col min="3" max="3" width="47.28515625" customWidth="1"/>
    <col min="4" max="4" width="37" customWidth="1"/>
    <col min="5" max="5" width="42.28515625" customWidth="1"/>
    <col min="6" max="6" width="33.28515625" customWidth="1"/>
    <col min="7" max="7" width="39.28515625" customWidth="1"/>
    <col min="8" max="8" width="39.85546875" customWidth="1"/>
    <col min="9" max="9" width="29.85546875" customWidth="1"/>
    <col min="10" max="10" width="30.7109375" customWidth="1"/>
    <col min="11" max="11" width="40.140625" customWidth="1"/>
    <col min="12" max="12" width="33.42578125" customWidth="1"/>
    <col min="13" max="13" width="37.7109375" customWidth="1"/>
    <col min="14" max="14" width="56.7109375" customWidth="1"/>
    <col min="15" max="15" width="41.7109375" customWidth="1"/>
    <col min="16" max="16" width="33.5703125" customWidth="1"/>
    <col min="17" max="17" width="48.85546875" customWidth="1"/>
    <col min="18" max="18" width="29.140625" customWidth="1"/>
    <col min="19" max="19" width="26.5703125" customWidth="1"/>
    <col min="20" max="20" width="50.28515625" customWidth="1"/>
    <col min="21" max="21" width="43.28515625" customWidth="1"/>
    <col min="22" max="22" width="39.7109375" customWidth="1"/>
    <col min="23" max="23" width="34.42578125" customWidth="1"/>
    <col min="24" max="24" width="41" customWidth="1"/>
    <col min="25" max="25" width="11.42578125" customWidth="1"/>
  </cols>
  <sheetData>
    <row r="1" spans="1:24" x14ac:dyDescent="0.25">
      <c r="E1" s="128" t="s">
        <v>104</v>
      </c>
      <c r="F1" s="128" t="s">
        <v>105</v>
      </c>
      <c r="G1" s="130"/>
      <c r="H1" s="130"/>
      <c r="I1" s="128"/>
      <c r="J1" s="128"/>
      <c r="K1" s="128"/>
      <c r="L1" s="128"/>
      <c r="M1" s="128"/>
      <c r="N1" s="120"/>
      <c r="O1" s="120"/>
      <c r="P1" s="120"/>
      <c r="Q1" s="125"/>
      <c r="R1" s="128"/>
      <c r="S1" s="130"/>
      <c r="T1" s="128"/>
      <c r="U1" s="120"/>
      <c r="V1" s="120"/>
      <c r="W1" s="128"/>
      <c r="X1" s="128"/>
    </row>
    <row r="2" spans="1:24" x14ac:dyDescent="0.25">
      <c r="A2" s="116"/>
      <c r="B2" s="116"/>
      <c r="C2" s="116"/>
      <c r="D2" s="116"/>
      <c r="E2" s="127" t="s">
        <v>375</v>
      </c>
      <c r="F2" s="127" t="s">
        <v>126</v>
      </c>
      <c r="G2" s="129"/>
      <c r="H2" s="129"/>
      <c r="I2" s="127"/>
      <c r="J2" s="127"/>
      <c r="L2" s="127"/>
      <c r="M2" s="127"/>
      <c r="N2" s="116"/>
      <c r="O2" s="116"/>
      <c r="P2" s="116"/>
      <c r="Q2" s="116"/>
      <c r="R2" s="127"/>
      <c r="S2" s="129"/>
      <c r="T2" s="127"/>
      <c r="U2" s="116"/>
      <c r="V2" s="116"/>
      <c r="W2" s="127"/>
      <c r="X2" s="127"/>
    </row>
    <row r="3" spans="1:24" x14ac:dyDescent="0.25">
      <c r="A3" s="116"/>
      <c r="B3" s="116"/>
      <c r="C3" s="116"/>
      <c r="D3" s="116"/>
      <c r="E3" s="127"/>
      <c r="F3" s="127" t="s">
        <v>127</v>
      </c>
      <c r="G3" s="129"/>
      <c r="H3" s="129"/>
      <c r="I3" s="127"/>
      <c r="J3" s="127"/>
      <c r="L3" s="127"/>
      <c r="M3" s="127"/>
      <c r="N3" s="116"/>
      <c r="O3" s="116"/>
      <c r="P3" s="116"/>
      <c r="Q3" s="116"/>
      <c r="R3" s="127"/>
      <c r="S3" s="127"/>
      <c r="T3" s="127"/>
      <c r="U3" s="116"/>
      <c r="V3" s="116"/>
      <c r="W3" s="127"/>
      <c r="X3" s="127"/>
    </row>
    <row r="4" spans="1:24" x14ac:dyDescent="0.25">
      <c r="A4" s="116"/>
      <c r="B4" s="116"/>
      <c r="C4" s="116"/>
      <c r="D4" s="116"/>
      <c r="E4" s="127" t="s">
        <v>106</v>
      </c>
      <c r="F4" s="127" t="s">
        <v>128</v>
      </c>
      <c r="G4" s="129"/>
      <c r="H4" s="129"/>
      <c r="I4" s="127"/>
      <c r="J4" s="127"/>
      <c r="L4" s="129"/>
      <c r="M4" s="127"/>
      <c r="N4" s="116"/>
      <c r="O4" s="116"/>
      <c r="P4" s="116"/>
      <c r="Q4" s="116"/>
      <c r="R4" s="127"/>
      <c r="S4" s="127"/>
      <c r="T4" s="127"/>
      <c r="U4" s="116"/>
      <c r="V4" s="116"/>
      <c r="W4" s="127"/>
      <c r="X4" s="127"/>
    </row>
    <row r="5" spans="1:24" x14ac:dyDescent="0.25">
      <c r="A5" s="116"/>
      <c r="B5" s="116"/>
      <c r="C5" s="116"/>
      <c r="D5" s="116"/>
      <c r="E5" s="127" t="s">
        <v>107</v>
      </c>
      <c r="F5" s="127" t="s">
        <v>90</v>
      </c>
      <c r="G5" s="129"/>
      <c r="H5" s="129"/>
      <c r="I5" s="127"/>
      <c r="J5" s="127"/>
      <c r="L5" s="127"/>
      <c r="M5" s="127"/>
      <c r="N5" s="116"/>
      <c r="O5" s="116"/>
      <c r="P5" s="116"/>
      <c r="Q5" s="116"/>
      <c r="R5" s="127"/>
      <c r="S5" s="127"/>
      <c r="T5" s="127"/>
      <c r="U5" s="116"/>
      <c r="V5" s="116"/>
      <c r="W5" s="127"/>
      <c r="X5" s="127"/>
    </row>
    <row r="6" spans="1:24" x14ac:dyDescent="0.25">
      <c r="A6" s="121"/>
      <c r="B6" s="116"/>
      <c r="C6" s="116"/>
      <c r="D6" s="116"/>
      <c r="E6" s="127" t="s">
        <v>108</v>
      </c>
      <c r="F6" s="127" t="s">
        <v>129</v>
      </c>
      <c r="G6" s="129"/>
      <c r="H6" s="129"/>
      <c r="I6" s="127"/>
      <c r="J6" s="127"/>
      <c r="L6" s="127"/>
      <c r="M6" s="127"/>
      <c r="N6" s="116"/>
      <c r="O6" s="116"/>
      <c r="P6" s="116"/>
      <c r="Q6" s="116"/>
      <c r="R6" s="127"/>
      <c r="S6" s="127"/>
      <c r="T6" s="127"/>
      <c r="U6" s="116"/>
      <c r="V6" s="116"/>
      <c r="W6" s="127"/>
      <c r="X6" s="127"/>
    </row>
    <row r="7" spans="1:24" x14ac:dyDescent="0.25">
      <c r="A7" s="116"/>
      <c r="B7" s="116"/>
      <c r="C7" s="116"/>
      <c r="D7" s="116"/>
      <c r="E7" s="127" t="s">
        <v>109</v>
      </c>
      <c r="F7" s="127" t="s">
        <v>91</v>
      </c>
      <c r="G7" s="129"/>
      <c r="H7" s="129"/>
      <c r="I7" s="127"/>
      <c r="J7" s="127"/>
      <c r="L7" s="127"/>
      <c r="M7" s="127"/>
      <c r="N7" s="116"/>
      <c r="O7" s="116"/>
      <c r="P7" s="116"/>
      <c r="Q7" s="116"/>
      <c r="R7" s="127"/>
      <c r="S7" s="127"/>
      <c r="T7" s="127"/>
      <c r="U7" s="116"/>
      <c r="V7" s="116"/>
      <c r="W7" s="127"/>
      <c r="X7" s="127"/>
    </row>
    <row r="8" spans="1:24" x14ac:dyDescent="0.25">
      <c r="A8" s="116"/>
      <c r="B8" s="116"/>
      <c r="C8" s="116"/>
      <c r="D8" s="116"/>
      <c r="E8" s="129" t="s">
        <v>110</v>
      </c>
      <c r="F8" s="127" t="s">
        <v>130</v>
      </c>
      <c r="G8" s="129"/>
      <c r="H8" s="129"/>
      <c r="I8" s="127"/>
      <c r="J8" s="127"/>
      <c r="L8" s="127"/>
      <c r="M8" s="127"/>
      <c r="N8" s="116"/>
      <c r="O8" s="116"/>
      <c r="P8" s="116"/>
      <c r="Q8" s="116"/>
      <c r="R8" s="127"/>
      <c r="S8" s="127"/>
      <c r="T8" s="127"/>
      <c r="U8" s="116"/>
      <c r="V8" s="116"/>
      <c r="W8" s="127"/>
      <c r="X8" s="127"/>
    </row>
    <row r="9" spans="1:24" x14ac:dyDescent="0.25">
      <c r="A9" s="121"/>
      <c r="B9" s="116"/>
      <c r="C9" s="116"/>
      <c r="D9" s="116"/>
      <c r="E9" s="127" t="s">
        <v>111</v>
      </c>
      <c r="F9" s="127" t="s">
        <v>92</v>
      </c>
      <c r="G9" s="129"/>
      <c r="H9" s="129"/>
      <c r="I9" s="127"/>
      <c r="J9" s="127"/>
      <c r="L9" s="127"/>
      <c r="M9" s="127"/>
      <c r="N9" s="116"/>
      <c r="O9" s="116"/>
      <c r="P9" s="116"/>
      <c r="Q9" s="116"/>
      <c r="R9" s="127"/>
      <c r="S9" s="127"/>
      <c r="T9" s="127"/>
      <c r="U9" s="116"/>
      <c r="V9" s="116"/>
      <c r="W9" s="127"/>
      <c r="X9" s="127"/>
    </row>
    <row r="10" spans="1:24" x14ac:dyDescent="0.25">
      <c r="A10" s="116"/>
      <c r="B10" s="116"/>
      <c r="C10" s="116"/>
      <c r="D10" s="116"/>
      <c r="E10" s="127" t="s">
        <v>83</v>
      </c>
      <c r="F10" s="127" t="s">
        <v>93</v>
      </c>
      <c r="G10" s="129"/>
      <c r="H10" s="129"/>
      <c r="I10" s="127"/>
      <c r="J10" s="127"/>
      <c r="L10" s="127"/>
      <c r="M10" s="127"/>
      <c r="N10" s="116"/>
      <c r="O10" s="116"/>
      <c r="P10" s="116"/>
      <c r="Q10" s="116"/>
      <c r="R10" s="127"/>
      <c r="S10" s="127"/>
      <c r="T10" s="127"/>
      <c r="U10" s="116"/>
      <c r="V10" s="116"/>
      <c r="W10" s="127"/>
      <c r="X10" s="127"/>
    </row>
    <row r="11" spans="1:24" x14ac:dyDescent="0.25">
      <c r="A11" s="116"/>
      <c r="B11" s="116"/>
      <c r="C11" s="116"/>
      <c r="D11" s="116"/>
      <c r="E11" s="127" t="s">
        <v>84</v>
      </c>
      <c r="F11" s="127" t="s">
        <v>342</v>
      </c>
      <c r="G11" s="129"/>
      <c r="H11" s="129"/>
      <c r="J11" s="127"/>
      <c r="K11" s="127"/>
      <c r="L11" s="127"/>
      <c r="M11" s="127"/>
      <c r="N11" s="116"/>
      <c r="O11" s="116"/>
      <c r="P11" s="116"/>
      <c r="Q11" s="116"/>
      <c r="R11" s="127"/>
      <c r="S11" s="127"/>
      <c r="T11" s="127"/>
      <c r="U11" s="116"/>
      <c r="V11" s="116"/>
      <c r="W11" s="127"/>
      <c r="X11" s="127"/>
    </row>
    <row r="12" spans="1:24" x14ac:dyDescent="0.25">
      <c r="A12" s="116"/>
      <c r="B12" s="116"/>
      <c r="C12" s="116"/>
      <c r="D12" s="116"/>
      <c r="E12" s="127" t="s">
        <v>85</v>
      </c>
      <c r="F12" s="127" t="s">
        <v>95</v>
      </c>
      <c r="G12" s="129"/>
      <c r="H12" s="129"/>
      <c r="J12" s="127"/>
      <c r="K12" s="127"/>
      <c r="L12" s="127"/>
      <c r="M12" s="127"/>
      <c r="N12" s="116"/>
      <c r="O12" s="116"/>
      <c r="P12" s="116"/>
      <c r="Q12" s="116"/>
      <c r="R12" s="127"/>
      <c r="S12" s="127"/>
      <c r="T12" s="127"/>
      <c r="U12" s="116"/>
      <c r="V12" s="116"/>
      <c r="W12" s="127"/>
      <c r="X12" s="127"/>
    </row>
    <row r="13" spans="1:24" x14ac:dyDescent="0.25">
      <c r="A13" s="116"/>
      <c r="B13" s="116"/>
      <c r="C13" s="121"/>
      <c r="D13" s="116"/>
      <c r="E13" s="127" t="s">
        <v>86</v>
      </c>
      <c r="F13" s="127" t="s">
        <v>96</v>
      </c>
      <c r="G13" s="129"/>
      <c r="H13" s="129"/>
      <c r="I13" s="127"/>
      <c r="J13" s="127"/>
      <c r="L13" s="127"/>
      <c r="M13" s="127"/>
      <c r="N13" s="116"/>
      <c r="O13" s="116"/>
      <c r="P13" s="116"/>
      <c r="Q13" s="116"/>
      <c r="R13" s="127"/>
      <c r="S13" s="127"/>
      <c r="T13" s="127"/>
      <c r="U13" s="116"/>
      <c r="V13" s="116"/>
      <c r="W13" s="127"/>
      <c r="X13" s="127"/>
    </row>
    <row r="14" spans="1:24" x14ac:dyDescent="0.25">
      <c r="A14" s="116"/>
      <c r="B14" s="116"/>
      <c r="C14" s="116"/>
      <c r="D14" s="116"/>
      <c r="E14" s="127" t="s">
        <v>112</v>
      </c>
      <c r="F14" s="127" t="s">
        <v>131</v>
      </c>
      <c r="G14" s="129"/>
      <c r="H14" s="129"/>
      <c r="I14" s="127"/>
      <c r="J14" s="127"/>
      <c r="L14" s="127"/>
      <c r="M14" s="127"/>
      <c r="N14" s="116"/>
      <c r="O14" s="116"/>
      <c r="P14" s="121"/>
      <c r="Q14" s="116"/>
      <c r="R14" s="127"/>
      <c r="S14" s="127"/>
      <c r="T14" s="127"/>
      <c r="U14" s="116"/>
      <c r="V14" s="116"/>
      <c r="W14" s="127"/>
      <c r="X14" s="127"/>
    </row>
    <row r="15" spans="1:24" x14ac:dyDescent="0.25">
      <c r="A15" s="116"/>
      <c r="B15" s="116"/>
      <c r="C15" s="116"/>
      <c r="D15" s="116"/>
      <c r="E15" s="127" t="s">
        <v>87</v>
      </c>
      <c r="F15" s="127" t="s">
        <v>132</v>
      </c>
      <c r="G15" s="129"/>
      <c r="H15" s="129"/>
      <c r="I15" s="127"/>
      <c r="J15" s="127"/>
      <c r="L15" s="127"/>
      <c r="M15" s="129"/>
      <c r="N15" s="116"/>
      <c r="O15" s="116"/>
      <c r="P15" s="116"/>
      <c r="Q15" s="116"/>
      <c r="R15" s="127"/>
      <c r="S15" s="127"/>
      <c r="T15" s="127"/>
      <c r="U15" s="116"/>
      <c r="V15" s="116"/>
      <c r="W15" s="127"/>
      <c r="X15" s="127"/>
    </row>
    <row r="16" spans="1:24" x14ac:dyDescent="0.25">
      <c r="A16" s="116"/>
      <c r="B16" s="116"/>
      <c r="C16" s="116"/>
      <c r="D16" s="116"/>
      <c r="E16" s="127" t="s">
        <v>113</v>
      </c>
      <c r="F16" s="127" t="s">
        <v>133</v>
      </c>
      <c r="G16" s="129"/>
      <c r="H16" s="129"/>
      <c r="I16" s="127"/>
      <c r="J16" s="127"/>
      <c r="L16" s="127"/>
      <c r="M16" s="127"/>
      <c r="N16" s="116"/>
      <c r="O16" s="116"/>
      <c r="P16" s="116"/>
      <c r="Q16" s="116"/>
      <c r="R16" s="127"/>
      <c r="S16" s="127"/>
      <c r="T16" s="127"/>
      <c r="U16" s="116"/>
      <c r="V16" s="116"/>
      <c r="W16" s="127"/>
      <c r="X16" s="127"/>
    </row>
    <row r="17" spans="1:24" x14ac:dyDescent="0.25">
      <c r="A17" s="116"/>
      <c r="B17" s="116"/>
      <c r="C17" s="116"/>
      <c r="D17" s="116"/>
      <c r="E17" s="127" t="s">
        <v>114</v>
      </c>
      <c r="F17" s="127" t="s">
        <v>134</v>
      </c>
      <c r="G17" s="129"/>
      <c r="H17" s="129"/>
      <c r="I17" s="127"/>
      <c r="J17" s="127"/>
      <c r="L17" s="127"/>
      <c r="M17" s="127"/>
      <c r="N17" s="116"/>
      <c r="O17" s="116"/>
      <c r="P17" s="116"/>
      <c r="Q17" s="116"/>
      <c r="R17" s="127"/>
      <c r="S17" s="127"/>
      <c r="T17" s="127"/>
      <c r="U17" s="116"/>
      <c r="V17" s="116"/>
      <c r="W17" s="127"/>
      <c r="X17" s="127"/>
    </row>
    <row r="18" spans="1:24" x14ac:dyDescent="0.25">
      <c r="A18" s="116"/>
      <c r="B18" s="116"/>
      <c r="C18" s="116"/>
      <c r="D18" s="116"/>
      <c r="E18" s="127" t="s">
        <v>115</v>
      </c>
      <c r="F18" s="127" t="s">
        <v>97</v>
      </c>
      <c r="G18" s="129"/>
      <c r="H18" s="129"/>
      <c r="I18" s="127"/>
      <c r="J18" s="127"/>
      <c r="L18" s="127"/>
      <c r="M18" s="127"/>
      <c r="N18" s="116"/>
      <c r="O18" s="116"/>
      <c r="P18" s="116"/>
      <c r="Q18" s="116"/>
      <c r="R18" s="127"/>
      <c r="S18" s="127"/>
      <c r="T18" s="127"/>
      <c r="U18" s="116"/>
      <c r="V18" s="116"/>
      <c r="W18" s="127"/>
      <c r="X18" s="127"/>
    </row>
    <row r="19" spans="1:24" x14ac:dyDescent="0.25">
      <c r="A19" s="116"/>
      <c r="B19" s="116"/>
      <c r="C19" s="116"/>
      <c r="D19" s="116"/>
      <c r="E19" s="127" t="s">
        <v>116</v>
      </c>
      <c r="F19" s="127" t="s">
        <v>98</v>
      </c>
      <c r="G19" s="129"/>
      <c r="H19" s="129"/>
      <c r="I19" s="127"/>
      <c r="J19" s="127"/>
      <c r="L19" s="127"/>
      <c r="M19" s="127"/>
      <c r="N19" s="116"/>
      <c r="O19" s="116"/>
      <c r="P19" s="116"/>
      <c r="Q19" s="116"/>
      <c r="R19" s="127"/>
      <c r="S19" s="127"/>
      <c r="T19" s="127"/>
      <c r="U19" s="116"/>
      <c r="V19" s="116"/>
      <c r="W19" s="127"/>
      <c r="X19" s="127"/>
    </row>
    <row r="20" spans="1:24" x14ac:dyDescent="0.25">
      <c r="A20" s="116"/>
      <c r="B20" s="116"/>
      <c r="C20" s="116"/>
      <c r="D20" s="116"/>
      <c r="E20" s="127" t="s">
        <v>117</v>
      </c>
      <c r="F20" s="127" t="s">
        <v>135</v>
      </c>
      <c r="G20" s="129"/>
      <c r="H20" s="129"/>
      <c r="I20" s="127"/>
      <c r="J20" s="127"/>
      <c r="L20" s="127"/>
      <c r="M20" s="127"/>
      <c r="N20" s="116"/>
      <c r="O20" s="116"/>
      <c r="P20" s="116"/>
      <c r="Q20" s="116"/>
      <c r="R20" s="127"/>
      <c r="S20" s="127"/>
      <c r="T20" s="127"/>
      <c r="U20" s="116"/>
      <c r="V20" s="116"/>
      <c r="W20" s="127"/>
      <c r="X20" s="127"/>
    </row>
    <row r="21" spans="1:24" x14ac:dyDescent="0.25">
      <c r="A21" s="116"/>
      <c r="B21" s="116"/>
      <c r="C21" s="116"/>
      <c r="D21" s="116"/>
      <c r="E21" s="127" t="s">
        <v>118</v>
      </c>
      <c r="F21" s="127" t="s">
        <v>99</v>
      </c>
      <c r="G21" s="129"/>
      <c r="H21" s="129"/>
      <c r="I21" s="127"/>
      <c r="J21" s="127"/>
      <c r="L21" s="127"/>
      <c r="M21" s="127"/>
      <c r="N21" s="121"/>
      <c r="O21" s="116"/>
      <c r="P21" s="121"/>
      <c r="Q21" s="116"/>
      <c r="R21" s="127"/>
      <c r="S21" s="127"/>
      <c r="T21" s="127"/>
      <c r="U21" s="116"/>
      <c r="V21" s="116"/>
      <c r="W21" s="127"/>
      <c r="X21" s="127"/>
    </row>
    <row r="22" spans="1:24" x14ac:dyDescent="0.25">
      <c r="A22" s="116"/>
      <c r="B22" s="116"/>
      <c r="C22" s="116"/>
      <c r="D22" s="116"/>
      <c r="E22" s="127" t="s">
        <v>119</v>
      </c>
      <c r="F22" s="127" t="s">
        <v>136</v>
      </c>
      <c r="G22" s="129"/>
      <c r="H22" s="129"/>
      <c r="I22" s="127"/>
      <c r="J22" s="127"/>
      <c r="L22" s="127"/>
      <c r="M22" s="127"/>
      <c r="N22" s="116"/>
      <c r="O22" s="116"/>
      <c r="P22" s="121"/>
      <c r="Q22" s="116"/>
      <c r="R22" s="127"/>
      <c r="S22" s="127"/>
      <c r="T22" s="127"/>
      <c r="U22" s="116"/>
      <c r="V22" s="116"/>
      <c r="W22" s="127"/>
      <c r="X22" s="127"/>
    </row>
    <row r="23" spans="1:24" x14ac:dyDescent="0.25">
      <c r="A23" s="121"/>
      <c r="B23" s="116"/>
      <c r="C23" s="116"/>
      <c r="D23" s="116"/>
      <c r="E23" s="127" t="s">
        <v>120</v>
      </c>
      <c r="F23" s="127" t="s">
        <v>100</v>
      </c>
      <c r="G23" s="129"/>
      <c r="H23" s="129"/>
      <c r="I23" s="127"/>
      <c r="J23" s="127"/>
      <c r="L23" s="127"/>
      <c r="M23" s="127"/>
      <c r="N23" s="116"/>
      <c r="O23" s="116"/>
      <c r="P23" s="116"/>
      <c r="Q23" s="123"/>
      <c r="R23" s="127"/>
      <c r="S23" s="127"/>
      <c r="T23" s="129"/>
      <c r="U23" s="116"/>
      <c r="V23" s="116"/>
      <c r="W23" s="127"/>
      <c r="X23" s="127"/>
    </row>
    <row r="24" spans="1:24" x14ac:dyDescent="0.25">
      <c r="A24" s="116"/>
      <c r="B24" s="116"/>
      <c r="C24" s="124"/>
      <c r="D24" s="116"/>
      <c r="E24" s="127" t="s">
        <v>121</v>
      </c>
      <c r="F24" s="127" t="s">
        <v>101</v>
      </c>
      <c r="G24" s="129"/>
      <c r="H24" s="129"/>
      <c r="I24" s="127"/>
      <c r="J24" s="127"/>
      <c r="L24" s="127"/>
      <c r="M24" s="127"/>
      <c r="N24" s="116"/>
      <c r="O24" s="116"/>
      <c r="Q24" s="123"/>
      <c r="R24" s="127"/>
      <c r="S24" s="127"/>
      <c r="T24" s="127"/>
      <c r="U24" s="116"/>
      <c r="V24" s="116"/>
      <c r="W24" s="127"/>
      <c r="X24" s="127"/>
    </row>
    <row r="25" spans="1:24" x14ac:dyDescent="0.25">
      <c r="A25" s="116"/>
      <c r="B25" s="121"/>
      <c r="D25" s="116"/>
      <c r="E25" s="127" t="s">
        <v>122</v>
      </c>
      <c r="F25" s="127" t="s">
        <v>102</v>
      </c>
      <c r="G25" s="129"/>
      <c r="H25" s="129"/>
      <c r="I25" s="127"/>
      <c r="J25" s="127"/>
      <c r="L25" s="127"/>
      <c r="M25" s="127"/>
      <c r="N25" s="116"/>
      <c r="O25" s="116"/>
      <c r="Q25" s="123"/>
      <c r="R25" s="127"/>
      <c r="S25" s="127"/>
      <c r="T25" s="127"/>
      <c r="U25" s="116"/>
      <c r="V25" s="116"/>
      <c r="W25" s="127"/>
      <c r="X25" s="127"/>
    </row>
    <row r="26" spans="1:24" x14ac:dyDescent="0.25">
      <c r="A26" s="116"/>
      <c r="B26" s="116"/>
      <c r="D26" s="121"/>
      <c r="E26" s="127" t="s">
        <v>123</v>
      </c>
      <c r="F26" s="127" t="s">
        <v>137</v>
      </c>
      <c r="G26" s="129"/>
      <c r="H26" s="129"/>
      <c r="I26" s="127"/>
      <c r="J26" s="127"/>
      <c r="L26" s="127"/>
      <c r="M26" s="116"/>
      <c r="N26" s="116"/>
      <c r="O26" s="116"/>
      <c r="P26" s="116"/>
      <c r="Q26" s="116"/>
      <c r="R26" s="127"/>
      <c r="S26" s="127"/>
      <c r="T26" s="129"/>
      <c r="U26" s="116"/>
      <c r="V26" s="116"/>
      <c r="W26" s="127"/>
      <c r="X26" s="127"/>
    </row>
    <row r="27" spans="1:24" x14ac:dyDescent="0.25">
      <c r="A27" s="116"/>
      <c r="B27" s="116"/>
      <c r="D27" s="116"/>
      <c r="E27" s="127" t="s">
        <v>124</v>
      </c>
      <c r="F27" s="127" t="s">
        <v>138</v>
      </c>
      <c r="G27" s="129"/>
      <c r="H27" s="129"/>
      <c r="I27" s="127"/>
      <c r="J27" s="127"/>
      <c r="L27" s="127"/>
      <c r="M27" s="116"/>
      <c r="N27" s="116"/>
      <c r="O27" s="116"/>
      <c r="P27" s="116"/>
      <c r="Q27" s="116"/>
      <c r="R27" s="127"/>
      <c r="S27" s="127"/>
      <c r="T27" s="127"/>
      <c r="U27" s="116"/>
      <c r="V27" s="116"/>
      <c r="W27" s="127"/>
      <c r="X27" s="127"/>
    </row>
    <row r="28" spans="1:24" x14ac:dyDescent="0.25">
      <c r="A28" s="116"/>
      <c r="B28" s="121"/>
      <c r="D28" s="116"/>
      <c r="E28" s="127" t="s">
        <v>125</v>
      </c>
      <c r="F28" s="127" t="s">
        <v>139</v>
      </c>
      <c r="G28" s="129"/>
      <c r="H28" s="129"/>
      <c r="I28" s="127"/>
      <c r="J28" s="127"/>
      <c r="L28" s="127"/>
      <c r="M28" s="116"/>
      <c r="N28" s="116"/>
      <c r="O28" s="124"/>
      <c r="P28" s="116"/>
      <c r="Q28" s="116"/>
      <c r="R28" s="127"/>
      <c r="S28" s="127"/>
      <c r="T28" s="127"/>
      <c r="U28" s="116"/>
      <c r="V28" s="116"/>
      <c r="W28" s="127"/>
      <c r="X28" s="127"/>
    </row>
    <row r="29" spans="1:24" x14ac:dyDescent="0.25">
      <c r="A29" s="121"/>
      <c r="B29" s="116"/>
      <c r="D29" s="116"/>
      <c r="F29" s="127" t="s">
        <v>140</v>
      </c>
      <c r="G29" s="129"/>
      <c r="H29" s="129"/>
      <c r="I29" s="127"/>
      <c r="J29" s="127"/>
      <c r="L29" s="127"/>
      <c r="M29" s="129"/>
      <c r="N29" s="116"/>
      <c r="O29" s="116"/>
      <c r="Q29" s="116"/>
      <c r="R29" s="127"/>
      <c r="S29" s="127"/>
      <c r="T29" s="127"/>
      <c r="U29" s="116"/>
      <c r="W29" s="127"/>
      <c r="X29" s="127"/>
    </row>
    <row r="30" spans="1:24" x14ac:dyDescent="0.25">
      <c r="A30" s="116"/>
      <c r="B30" s="116"/>
      <c r="D30" s="116"/>
      <c r="F30" s="127" t="s">
        <v>343</v>
      </c>
      <c r="G30" s="129"/>
      <c r="H30" s="129"/>
      <c r="I30" s="127"/>
      <c r="J30" s="127"/>
      <c r="L30" s="127"/>
      <c r="M30" s="127"/>
      <c r="N30" s="116"/>
      <c r="O30" s="116"/>
      <c r="Q30" s="116"/>
      <c r="R30" s="127"/>
      <c r="S30" s="127"/>
      <c r="T30" s="127"/>
      <c r="U30" s="116"/>
      <c r="W30" s="127"/>
      <c r="X30" s="127"/>
    </row>
    <row r="31" spans="1:24" x14ac:dyDescent="0.25">
      <c r="A31" s="116"/>
      <c r="B31" s="116"/>
      <c r="D31" s="116"/>
      <c r="G31" s="129"/>
      <c r="H31" s="129"/>
      <c r="I31" s="127"/>
      <c r="J31" s="127"/>
      <c r="L31" s="127"/>
      <c r="N31" s="116"/>
      <c r="Q31" s="116"/>
      <c r="R31" s="127"/>
      <c r="S31" s="127"/>
      <c r="T31" s="127"/>
      <c r="U31" s="116"/>
      <c r="W31" s="129"/>
      <c r="X31" s="127"/>
    </row>
    <row r="32" spans="1:24" x14ac:dyDescent="0.25">
      <c r="A32" s="116"/>
      <c r="B32" s="116"/>
      <c r="D32" s="116"/>
      <c r="G32" s="129"/>
      <c r="H32" s="129"/>
      <c r="I32" s="127"/>
      <c r="J32" s="127"/>
      <c r="L32" s="127"/>
      <c r="N32" s="116"/>
      <c r="Q32" s="116"/>
      <c r="R32" s="127"/>
      <c r="S32" s="127"/>
      <c r="T32" s="127"/>
      <c r="U32" s="116"/>
      <c r="W32" s="127"/>
      <c r="X32" s="127"/>
    </row>
    <row r="33" spans="1:24" x14ac:dyDescent="0.25">
      <c r="A33" s="121"/>
      <c r="B33" s="116"/>
      <c r="D33" s="116"/>
      <c r="G33" s="129"/>
      <c r="H33" s="129"/>
      <c r="I33" s="127"/>
      <c r="J33" s="127"/>
      <c r="L33" s="127"/>
      <c r="N33" s="116"/>
      <c r="Q33" s="116"/>
      <c r="R33" s="127"/>
      <c r="S33" s="127"/>
      <c r="T33" s="127"/>
      <c r="U33" s="116"/>
      <c r="W33" s="127"/>
      <c r="X33" s="127"/>
    </row>
    <row r="34" spans="1:24" x14ac:dyDescent="0.25">
      <c r="A34" s="116"/>
      <c r="B34" s="116"/>
      <c r="D34" s="116"/>
      <c r="G34" s="129"/>
      <c r="H34" s="129"/>
      <c r="I34" s="127"/>
      <c r="J34" s="127"/>
      <c r="L34" s="127"/>
      <c r="N34" s="116"/>
      <c r="Q34" s="116"/>
      <c r="R34" s="127"/>
      <c r="S34" s="127"/>
      <c r="T34" s="127"/>
      <c r="U34" s="116"/>
      <c r="W34" s="127"/>
      <c r="X34" s="127"/>
    </row>
    <row r="35" spans="1:24" x14ac:dyDescent="0.25">
      <c r="A35" s="116"/>
      <c r="B35" s="116"/>
      <c r="D35" s="121"/>
      <c r="G35" s="129"/>
      <c r="H35" s="129"/>
      <c r="I35" s="127"/>
      <c r="J35" s="127"/>
      <c r="L35" s="127"/>
      <c r="N35" s="116"/>
      <c r="Q35" s="116"/>
      <c r="R35" s="127"/>
      <c r="S35" s="127"/>
      <c r="T35" s="127"/>
      <c r="U35" s="116"/>
      <c r="W35" s="127"/>
      <c r="X35" s="127"/>
    </row>
    <row r="36" spans="1:24" x14ac:dyDescent="0.25">
      <c r="A36" s="116"/>
      <c r="B36" s="116"/>
      <c r="D36" s="124"/>
      <c r="G36" s="129"/>
      <c r="H36" s="129"/>
      <c r="I36" s="127"/>
      <c r="J36" s="127"/>
      <c r="L36" s="127"/>
      <c r="N36" s="116"/>
      <c r="Q36" s="121"/>
      <c r="R36" s="127"/>
      <c r="S36" s="127"/>
      <c r="T36" s="127"/>
      <c r="U36" s="116"/>
      <c r="W36" s="127"/>
      <c r="X36" s="127"/>
    </row>
    <row r="37" spans="1:24" x14ac:dyDescent="0.25">
      <c r="A37" s="116"/>
      <c r="B37" s="116"/>
      <c r="G37" s="129"/>
      <c r="H37" s="129"/>
      <c r="I37" s="127"/>
      <c r="J37" s="127"/>
      <c r="L37" s="127"/>
      <c r="N37" s="124"/>
      <c r="Q37" s="121"/>
      <c r="R37" s="127"/>
      <c r="S37" s="127"/>
      <c r="T37" s="127"/>
      <c r="U37" s="116"/>
      <c r="W37" s="127"/>
      <c r="X37" s="127"/>
    </row>
    <row r="38" spans="1:24" x14ac:dyDescent="0.25">
      <c r="A38" s="116"/>
      <c r="B38" s="116"/>
      <c r="G38" s="129"/>
      <c r="H38" s="129"/>
      <c r="I38" s="127"/>
      <c r="J38" s="127"/>
      <c r="L38" s="127"/>
      <c r="N38" s="124"/>
      <c r="Q38" s="121"/>
      <c r="R38" s="127"/>
      <c r="T38" s="127"/>
      <c r="U38" s="116"/>
      <c r="W38" s="127"/>
      <c r="X38" s="127"/>
    </row>
    <row r="39" spans="1:24" x14ac:dyDescent="0.25">
      <c r="A39" s="116"/>
      <c r="B39" s="116"/>
      <c r="G39" s="129"/>
      <c r="H39" s="129"/>
      <c r="J39" s="127"/>
      <c r="L39" s="127"/>
      <c r="N39" s="121"/>
      <c r="R39" s="127"/>
      <c r="T39" s="127"/>
      <c r="U39" s="116"/>
      <c r="W39" s="129"/>
      <c r="X39" s="127"/>
    </row>
    <row r="40" spans="1:24" x14ac:dyDescent="0.25">
      <c r="A40" s="116"/>
      <c r="B40" s="116"/>
      <c r="G40" s="129"/>
      <c r="H40" s="129"/>
      <c r="J40" s="127"/>
      <c r="L40" s="127"/>
      <c r="R40" s="127"/>
      <c r="T40" s="127"/>
      <c r="U40" s="116"/>
      <c r="W40" s="127"/>
      <c r="X40" s="127"/>
    </row>
    <row r="41" spans="1:24" x14ac:dyDescent="0.25">
      <c r="A41" s="116"/>
      <c r="B41" s="123"/>
      <c r="G41" s="129"/>
      <c r="H41" s="129"/>
      <c r="J41" s="127"/>
      <c r="L41" s="127"/>
      <c r="R41" s="127"/>
      <c r="T41" s="127"/>
      <c r="U41" s="116"/>
      <c r="W41" s="127"/>
      <c r="X41" s="127"/>
    </row>
    <row r="42" spans="1:24" x14ac:dyDescent="0.25">
      <c r="A42" s="116"/>
      <c r="B42" s="116"/>
      <c r="G42" s="129"/>
      <c r="H42" s="129"/>
      <c r="J42" s="127"/>
      <c r="L42" s="127"/>
      <c r="R42" s="127"/>
      <c r="U42" s="116"/>
      <c r="W42" s="127"/>
      <c r="X42" s="127"/>
    </row>
    <row r="43" spans="1:24" x14ac:dyDescent="0.25">
      <c r="A43" s="116"/>
      <c r="G43" s="129"/>
      <c r="H43" s="129"/>
      <c r="J43" s="127"/>
      <c r="L43" s="127"/>
      <c r="R43" s="127"/>
      <c r="U43" s="116"/>
      <c r="W43" s="127"/>
      <c r="X43" s="127"/>
    </row>
    <row r="44" spans="1:24" x14ac:dyDescent="0.25">
      <c r="A44" s="116"/>
      <c r="G44" s="129"/>
      <c r="H44" s="129"/>
      <c r="J44" s="127"/>
      <c r="L44" s="127"/>
      <c r="R44" s="127"/>
      <c r="U44" s="116"/>
      <c r="W44" s="127"/>
      <c r="X44" s="127"/>
    </row>
    <row r="45" spans="1:24" x14ac:dyDescent="0.25">
      <c r="A45" s="116"/>
      <c r="G45" s="129"/>
      <c r="H45" s="129"/>
      <c r="J45" s="127"/>
      <c r="L45" s="127"/>
      <c r="R45" s="127"/>
      <c r="U45" s="116"/>
      <c r="W45" s="127"/>
      <c r="X45" s="127"/>
    </row>
    <row r="46" spans="1:24" x14ac:dyDescent="0.25">
      <c r="A46" s="116"/>
      <c r="G46" s="129"/>
      <c r="H46" s="129"/>
      <c r="L46" s="127"/>
      <c r="R46" s="127"/>
      <c r="W46" s="127"/>
      <c r="X46" s="127"/>
    </row>
    <row r="47" spans="1:24" x14ac:dyDescent="0.25">
      <c r="A47" s="116"/>
      <c r="G47" s="129"/>
      <c r="H47" s="129"/>
      <c r="L47" s="127"/>
      <c r="R47" s="127"/>
      <c r="W47" s="127"/>
      <c r="X47" s="127"/>
    </row>
    <row r="48" spans="1:24" x14ac:dyDescent="0.25">
      <c r="A48" s="116"/>
      <c r="G48" s="129"/>
      <c r="H48" s="129"/>
      <c r="L48" s="127"/>
      <c r="R48" s="127"/>
      <c r="W48" s="127"/>
    </row>
    <row r="49" spans="1:23" x14ac:dyDescent="0.25">
      <c r="A49" s="116"/>
      <c r="G49" s="129"/>
      <c r="H49" s="129"/>
      <c r="L49" s="127"/>
      <c r="W49" s="127"/>
    </row>
    <row r="50" spans="1:23" x14ac:dyDescent="0.25">
      <c r="A50" s="116"/>
      <c r="G50" s="129"/>
      <c r="H50" s="129"/>
      <c r="L50" s="127"/>
      <c r="W50" s="127"/>
    </row>
    <row r="51" spans="1:23" x14ac:dyDescent="0.25">
      <c r="A51" s="116"/>
      <c r="G51" s="129"/>
      <c r="L51" s="127"/>
      <c r="W51" s="127"/>
    </row>
    <row r="52" spans="1:23" x14ac:dyDescent="0.25">
      <c r="A52" s="116"/>
      <c r="G52" s="129"/>
      <c r="L52" s="127"/>
    </row>
    <row r="53" spans="1:23" x14ac:dyDescent="0.25">
      <c r="A53" s="116"/>
      <c r="G53" s="129"/>
      <c r="L53" s="127"/>
    </row>
    <row r="54" spans="1:23" x14ac:dyDescent="0.25">
      <c r="A54" s="116"/>
      <c r="G54" s="129"/>
      <c r="L54" s="127"/>
    </row>
    <row r="55" spans="1:23" x14ac:dyDescent="0.25">
      <c r="A55" s="116"/>
      <c r="G55" s="129"/>
      <c r="L55" s="127"/>
    </row>
    <row r="56" spans="1:23" x14ac:dyDescent="0.25">
      <c r="A56" s="116"/>
      <c r="G56" s="129"/>
      <c r="L56" s="127"/>
    </row>
    <row r="57" spans="1:23" x14ac:dyDescent="0.25">
      <c r="A57" s="116"/>
      <c r="G57" s="129"/>
      <c r="L57" s="127"/>
    </row>
    <row r="58" spans="1:23" x14ac:dyDescent="0.25">
      <c r="A58" s="116"/>
      <c r="G58" s="129"/>
      <c r="L58" s="127"/>
    </row>
    <row r="59" spans="1:23" x14ac:dyDescent="0.25">
      <c r="A59" s="116"/>
      <c r="G59" s="129"/>
      <c r="L59" s="127"/>
    </row>
    <row r="60" spans="1:23" x14ac:dyDescent="0.25">
      <c r="G60" s="129"/>
      <c r="L60" s="127"/>
    </row>
    <row r="61" spans="1:23" x14ac:dyDescent="0.25">
      <c r="G61" s="129"/>
      <c r="L61" s="127"/>
    </row>
    <row r="62" spans="1:23" x14ac:dyDescent="0.25">
      <c r="G62" s="129"/>
      <c r="L62" s="127"/>
    </row>
    <row r="63" spans="1:23" x14ac:dyDescent="0.25">
      <c r="G63" s="129"/>
      <c r="L63" s="127"/>
    </row>
    <row r="64" spans="1:23" x14ac:dyDescent="0.25">
      <c r="G64" s="129"/>
      <c r="L64" s="127"/>
    </row>
    <row r="65" spans="7:12" x14ac:dyDescent="0.25">
      <c r="G65" s="129"/>
      <c r="L65" s="127"/>
    </row>
    <row r="66" spans="7:12" x14ac:dyDescent="0.25">
      <c r="G66" s="129"/>
      <c r="L66" s="127"/>
    </row>
    <row r="67" spans="7:12" x14ac:dyDescent="0.25">
      <c r="G67" s="129"/>
      <c r="L67" s="127"/>
    </row>
    <row r="68" spans="7:12" x14ac:dyDescent="0.25">
      <c r="G68" s="129"/>
      <c r="L68" s="127"/>
    </row>
    <row r="69" spans="7:12" x14ac:dyDescent="0.25">
      <c r="G69" s="129"/>
      <c r="L69" s="127"/>
    </row>
    <row r="70" spans="7:12" x14ac:dyDescent="0.25">
      <c r="G70" s="129"/>
      <c r="L70" s="127"/>
    </row>
    <row r="71" spans="7:12" x14ac:dyDescent="0.25">
      <c r="G71" s="129"/>
      <c r="L71" s="127"/>
    </row>
    <row r="72" spans="7:12" x14ac:dyDescent="0.25">
      <c r="G72" s="129"/>
      <c r="L72" s="127"/>
    </row>
    <row r="73" spans="7:12" x14ac:dyDescent="0.25">
      <c r="G73" s="129"/>
      <c r="L73" s="127"/>
    </row>
    <row r="74" spans="7:12" x14ac:dyDescent="0.25">
      <c r="G74" s="129"/>
      <c r="L74" s="127"/>
    </row>
    <row r="75" spans="7:12" x14ac:dyDescent="0.25">
      <c r="G75" s="129"/>
      <c r="L75" s="127"/>
    </row>
    <row r="76" spans="7:12" x14ac:dyDescent="0.25">
      <c r="G76" s="129"/>
      <c r="L76" s="127"/>
    </row>
    <row r="77" spans="7:12" x14ac:dyDescent="0.25">
      <c r="G77" s="129"/>
      <c r="L77" s="129"/>
    </row>
  </sheetData>
  <sheetProtection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911"/>
  <sheetViews>
    <sheetView topLeftCell="C1" workbookViewId="0">
      <selection activeCell="U1" sqref="A1:U1048576"/>
    </sheetView>
  </sheetViews>
  <sheetFormatPr baseColWidth="10" defaultRowHeight="15" x14ac:dyDescent="0.25"/>
  <cols>
    <col min="1" max="21" width="16.140625" customWidth="1"/>
  </cols>
  <sheetData>
    <row r="1" spans="2:18" x14ac:dyDescent="0.25">
      <c r="E1" s="167"/>
      <c r="F1" s="167"/>
      <c r="G1" s="167"/>
      <c r="H1" s="167"/>
    </row>
    <row r="2" spans="2:18" ht="105" x14ac:dyDescent="0.25">
      <c r="B2" t="s">
        <v>314</v>
      </c>
      <c r="C2" s="164" t="s">
        <v>316</v>
      </c>
      <c r="E2" s="137" t="s">
        <v>146</v>
      </c>
      <c r="F2" s="137" t="s">
        <v>319</v>
      </c>
      <c r="G2" s="166" t="s">
        <v>317</v>
      </c>
      <c r="H2" s="166" t="s">
        <v>318</v>
      </c>
      <c r="I2" t="s">
        <v>314</v>
      </c>
      <c r="J2" t="s">
        <v>14</v>
      </c>
      <c r="K2" t="s">
        <v>16</v>
      </c>
      <c r="Q2" t="s">
        <v>315</v>
      </c>
    </row>
    <row r="3" spans="2:18" x14ac:dyDescent="0.25">
      <c r="B3">
        <v>1</v>
      </c>
      <c r="C3" t="str">
        <f>IFERROR(SMALL(Anfangsbestände!A$5:A$100,B3),"")</f>
        <v/>
      </c>
      <c r="E3">
        <v>1</v>
      </c>
      <c r="F3" t="str">
        <f>IFERROR(SMALL(C$3:C$911,E3),"")</f>
        <v/>
      </c>
      <c r="G3">
        <f>IF(F3=F2,"",E3)</f>
        <v>1</v>
      </c>
      <c r="H3" t="str">
        <f t="shared" ref="H3:H66" si="0">IFERROR(VLOOKUP(G3,E:F,2,FALSE),"")</f>
        <v/>
      </c>
      <c r="I3" t="str">
        <f>IFERROR(IF(H3="","",IF(H3=909000,Kollektenbons!I$5,SUMIFS(Anfangsbestände!F:F,Anfangsbestände!A:A,Nebenrechnungen!H3))),0)</f>
        <v/>
      </c>
      <c r="J3" t="str">
        <f>IFERROR(IF(H3="","",IF(H3=909000,Kollektenbons!J$5,SUMIFS(Kollektenübersicht!I:I,Kollektenübersicht!A:A,Nebenrechnungen!H3))),0)</f>
        <v/>
      </c>
      <c r="K3" t="str">
        <f>IFERROR(IF(H3="","",IF(H3=909000,Kollektenbons!K$5,SUMIFS(Kollektenübersicht!K:K,Kollektenübersicht!A:A,Nebenrechnungen!H3))),0)</f>
        <v/>
      </c>
      <c r="Q3">
        <v>1</v>
      </c>
      <c r="R3" s="22" t="s">
        <v>3</v>
      </c>
    </row>
    <row r="4" spans="2:18" x14ac:dyDescent="0.25">
      <c r="B4">
        <v>2</v>
      </c>
      <c r="C4" t="str">
        <f>IFERROR(SMALL(Anfangsbestände!A$5:A$100,B4),"")</f>
        <v/>
      </c>
      <c r="E4">
        <v>2</v>
      </c>
      <c r="F4" t="str">
        <f t="shared" ref="F4:F67" si="1">IFERROR(SMALL(C$3:C$911,E4),"")</f>
        <v/>
      </c>
      <c r="G4" t="str">
        <f>IF(F4=F3,"",E4)</f>
        <v/>
      </c>
      <c r="H4" t="str">
        <f t="shared" si="0"/>
        <v/>
      </c>
      <c r="I4" t="str">
        <f>IFERROR(IF(H4="","",IF(H4=909000,Kollektenbons!I$5,SUMIFS(Anfangsbestände!F:F,Anfangsbestände!A:A,Nebenrechnungen!H4))),0)</f>
        <v/>
      </c>
      <c r="J4" t="str">
        <f>IFERROR(IF(H4="","",IF(H4=909000,Kollektenbons!J$5,SUMIFS(Kollektenübersicht!I:I,Kollektenübersicht!A:A,Nebenrechnungen!H4))),0)</f>
        <v/>
      </c>
      <c r="K4" t="str">
        <f>IFERROR(IF(H4="","",IF(H4=909000,Kollektenbons!K$5,SUMIFS(Kollektenübersicht!K:K,Kollektenübersicht!A:A,Nebenrechnungen!H4))),0)</f>
        <v/>
      </c>
      <c r="Q4">
        <v>2</v>
      </c>
      <c r="R4" s="22" t="s">
        <v>160</v>
      </c>
    </row>
    <row r="5" spans="2:18" x14ac:dyDescent="0.25">
      <c r="B5">
        <v>3</v>
      </c>
      <c r="C5" t="str">
        <f>IFERROR(SMALL(Anfangsbestände!A$5:A$100,B5),"")</f>
        <v/>
      </c>
      <c r="E5">
        <v>3</v>
      </c>
      <c r="F5" t="str">
        <f t="shared" si="1"/>
        <v/>
      </c>
      <c r="G5" t="str">
        <f>IF(F5=F4,"",E5)</f>
        <v/>
      </c>
      <c r="H5" t="str">
        <f t="shared" si="0"/>
        <v/>
      </c>
      <c r="I5" t="str">
        <f>IFERROR(IF(H5="","",IF(H5=909000,Kollektenbons!I$5,SUMIFS(Anfangsbestände!F:F,Anfangsbestände!A:A,Nebenrechnungen!H5))),0)</f>
        <v/>
      </c>
      <c r="J5" t="str">
        <f>IFERROR(IF(H5="","",IF(H5=909000,Kollektenbons!J$5,SUMIFS(Kollektenübersicht!I:I,Kollektenübersicht!A:A,Nebenrechnungen!H5))),0)</f>
        <v/>
      </c>
      <c r="K5" t="str">
        <f>IFERROR(IF(H5="","",IF(H5=909000,Kollektenbons!K$5,SUMIFS(Kollektenübersicht!K:K,Kollektenübersicht!A:A,Nebenrechnungen!H5))),0)</f>
        <v/>
      </c>
      <c r="Q5">
        <v>5</v>
      </c>
      <c r="R5" s="22" t="s">
        <v>5</v>
      </c>
    </row>
    <row r="6" spans="2:18" x14ac:dyDescent="0.25">
      <c r="B6">
        <v>4</v>
      </c>
      <c r="C6" t="str">
        <f>IFERROR(SMALL(Anfangsbestände!A$5:A$100,B6),"")</f>
        <v/>
      </c>
      <c r="E6">
        <v>4</v>
      </c>
      <c r="F6" t="str">
        <f t="shared" si="1"/>
        <v/>
      </c>
      <c r="G6" t="str">
        <f>IF(F6=F5,"",E6)</f>
        <v/>
      </c>
      <c r="H6" t="str">
        <f t="shared" si="0"/>
        <v/>
      </c>
      <c r="I6" t="str">
        <f>IFERROR(IF(H6="","",IF(H6=909000,Kollektenbons!I$5,SUMIFS(Anfangsbestände!F:F,Anfangsbestände!A:A,Nebenrechnungen!H6))),0)</f>
        <v/>
      </c>
      <c r="J6" t="str">
        <f>IFERROR(IF(H6="","",IF(H6=909000,Kollektenbons!J$5,SUMIFS(Kollektenübersicht!I:I,Kollektenübersicht!A:A,Nebenrechnungen!H6))),0)</f>
        <v/>
      </c>
      <c r="K6" t="str">
        <f>IFERROR(IF(H6="","",IF(H6=909000,Kollektenbons!K$5,SUMIFS(Kollektenübersicht!K:K,Kollektenübersicht!A:A,Nebenrechnungen!H6))),0)</f>
        <v/>
      </c>
      <c r="Q6">
        <v>3</v>
      </c>
      <c r="R6" s="22" t="s">
        <v>161</v>
      </c>
    </row>
    <row r="7" spans="2:18" x14ac:dyDescent="0.25">
      <c r="B7">
        <v>5</v>
      </c>
      <c r="C7" t="str">
        <f>IFERROR(SMALL(Anfangsbestände!A$5:A$100,B7),"")</f>
        <v/>
      </c>
      <c r="E7">
        <v>5</v>
      </c>
      <c r="F7" t="str">
        <f t="shared" si="1"/>
        <v/>
      </c>
      <c r="G7" t="str">
        <f>IF(F7=F6,"",E7)</f>
        <v/>
      </c>
      <c r="H7" t="str">
        <f t="shared" si="0"/>
        <v/>
      </c>
      <c r="I7" t="str">
        <f>IFERROR(IF(H7="","",IF(H7=909000,Kollektenbons!I$5,SUMIFS(Anfangsbestände!F:F,Anfangsbestände!A:A,Nebenrechnungen!H7))),0)</f>
        <v/>
      </c>
      <c r="J7" t="str">
        <f>IFERROR(IF(H7="","",IF(H7=909000,Kollektenbons!J$5,SUMIFS(Kollektenübersicht!I:I,Kollektenübersicht!A:A,Nebenrechnungen!H7))),0)</f>
        <v/>
      </c>
      <c r="K7" t="str">
        <f>IFERROR(IF(H7="","",IF(H7=909000,Kollektenbons!K$5,SUMIFS(Kollektenübersicht!K:K,Kollektenübersicht!A:A,Nebenrechnungen!H7))),0)</f>
        <v/>
      </c>
      <c r="Q7">
        <v>6</v>
      </c>
      <c r="R7" s="22" t="s">
        <v>6</v>
      </c>
    </row>
    <row r="8" spans="2:18" x14ac:dyDescent="0.25">
      <c r="B8">
        <v>6</v>
      </c>
      <c r="C8" t="str">
        <f>IFERROR(SMALL(Anfangsbestände!A$5:A$100,B8),"")</f>
        <v/>
      </c>
      <c r="E8">
        <v>6</v>
      </c>
      <c r="F8" t="str">
        <f t="shared" si="1"/>
        <v/>
      </c>
      <c r="G8" t="str">
        <f t="shared" ref="G8:G71" si="2">IF(F8=F7,"",E8)</f>
        <v/>
      </c>
      <c r="H8" t="str">
        <f t="shared" si="0"/>
        <v/>
      </c>
      <c r="I8" t="str">
        <f>IFERROR(IF(H8="","",IF(H8=909000,Kollektenbons!I$5,SUMIFS(Anfangsbestände!F:F,Anfangsbestände!A:A,Nebenrechnungen!H8))),0)</f>
        <v/>
      </c>
      <c r="J8" t="str">
        <f>IFERROR(IF(H8="","",IF(H8=909000,Kollektenbons!J$5,SUMIFS(Kollektenübersicht!I:I,Kollektenübersicht!A:A,Nebenrechnungen!H8))),0)</f>
        <v/>
      </c>
      <c r="K8" t="str">
        <f>IFERROR(IF(H8="","",IF(H8=909000,Kollektenbons!K$5,SUMIFS(Kollektenübersicht!K:K,Kollektenübersicht!A:A,Nebenrechnungen!H8))),0)</f>
        <v/>
      </c>
      <c r="Q8">
        <v>4</v>
      </c>
      <c r="R8" s="22" t="s">
        <v>162</v>
      </c>
    </row>
    <row r="9" spans="2:18" x14ac:dyDescent="0.25">
      <c r="B9">
        <v>7</v>
      </c>
      <c r="C9" t="str">
        <f>IFERROR(SMALL(Anfangsbestände!A$5:A$100,B9),"")</f>
        <v/>
      </c>
      <c r="E9">
        <v>7</v>
      </c>
      <c r="F9" t="str">
        <f t="shared" si="1"/>
        <v/>
      </c>
      <c r="G9" t="str">
        <f t="shared" si="2"/>
        <v/>
      </c>
      <c r="H9" t="str">
        <f t="shared" si="0"/>
        <v/>
      </c>
      <c r="I9" t="str">
        <f>IFERROR(IF(H9="","",IF(H9=909000,Kollektenbons!I$5,SUMIFS(Anfangsbestände!F:F,Anfangsbestände!A:A,Nebenrechnungen!H9))),0)</f>
        <v/>
      </c>
      <c r="J9" t="str">
        <f>IFERROR(IF(H9="","",IF(H9=909000,Kollektenbons!J$5,SUMIFS(Kollektenübersicht!I:I,Kollektenübersicht!A:A,Nebenrechnungen!H9))),0)</f>
        <v/>
      </c>
      <c r="K9" t="str">
        <f>IFERROR(IF(H9="","",IF(H9=909000,Kollektenbons!K$5,SUMIFS(Kollektenübersicht!K:K,Kollektenübersicht!A:A,Nebenrechnungen!H9))),0)</f>
        <v/>
      </c>
      <c r="Q9">
        <v>7</v>
      </c>
      <c r="R9" s="22" t="s">
        <v>163</v>
      </c>
    </row>
    <row r="10" spans="2:18" x14ac:dyDescent="0.25">
      <c r="B10">
        <v>8</v>
      </c>
      <c r="C10" t="str">
        <f>IFERROR(SMALL(Anfangsbestände!A$5:A$100,B10),"")</f>
        <v/>
      </c>
      <c r="E10">
        <v>8</v>
      </c>
      <c r="F10" t="str">
        <f t="shared" si="1"/>
        <v/>
      </c>
      <c r="G10" t="str">
        <f t="shared" si="2"/>
        <v/>
      </c>
      <c r="H10" t="str">
        <f t="shared" si="0"/>
        <v/>
      </c>
      <c r="I10" t="str">
        <f>IFERROR(IF(H10="","",IF(H10=909000,Kollektenbons!I$5,SUMIFS(Anfangsbestände!F:F,Anfangsbestände!A:A,Nebenrechnungen!H10))),0)</f>
        <v/>
      </c>
      <c r="J10" t="str">
        <f>IFERROR(IF(H10="","",IF(H10=909000,Kollektenbons!J$5,SUMIFS(Kollektenübersicht!I:I,Kollektenübersicht!A:A,Nebenrechnungen!H10))),0)</f>
        <v/>
      </c>
      <c r="K10" t="str">
        <f>IFERROR(IF(H10="","",IF(H10=909000,Kollektenbons!K$5,SUMIFS(Kollektenübersicht!K:K,Kollektenübersicht!A:A,Nebenrechnungen!H10))),0)</f>
        <v/>
      </c>
      <c r="Q10">
        <v>9</v>
      </c>
      <c r="R10" s="22" t="s">
        <v>331</v>
      </c>
    </row>
    <row r="11" spans="2:18" x14ac:dyDescent="0.25">
      <c r="B11">
        <v>9</v>
      </c>
      <c r="C11" t="str">
        <f>IFERROR(SMALL(Anfangsbestände!A$5:A$100,B11),"")</f>
        <v/>
      </c>
      <c r="E11">
        <v>9</v>
      </c>
      <c r="F11" t="str">
        <f t="shared" si="1"/>
        <v/>
      </c>
      <c r="G11" t="str">
        <f t="shared" si="2"/>
        <v/>
      </c>
      <c r="H11" t="str">
        <f t="shared" si="0"/>
        <v/>
      </c>
      <c r="I11" t="str">
        <f>IFERROR(IF(H11="","",IF(H11=909000,Kollektenbons!I$5,SUMIFS(Anfangsbestände!F:F,Anfangsbestände!A:A,Nebenrechnungen!H11))),0)</f>
        <v/>
      </c>
      <c r="J11" t="str">
        <f>IFERROR(IF(H11="","",IF(H11=909000,Kollektenbons!J$5,SUMIFS(Kollektenübersicht!I:I,Kollektenübersicht!A:A,Nebenrechnungen!H11))),0)</f>
        <v/>
      </c>
      <c r="K11" t="str">
        <f>IFERROR(IF(H11="","",IF(H11=909000,Kollektenbons!K$5,SUMIFS(Kollektenübersicht!K:K,Kollektenübersicht!A:A,Nebenrechnungen!H11))),0)</f>
        <v/>
      </c>
    </row>
    <row r="12" spans="2:18" x14ac:dyDescent="0.25">
      <c r="B12">
        <v>10</v>
      </c>
      <c r="C12" t="str">
        <f>IFERROR(SMALL(Anfangsbestände!A$5:A$100,B12),"")</f>
        <v/>
      </c>
      <c r="E12">
        <v>10</v>
      </c>
      <c r="F12" t="str">
        <f t="shared" si="1"/>
        <v/>
      </c>
      <c r="G12" t="str">
        <f t="shared" si="2"/>
        <v/>
      </c>
      <c r="H12" t="str">
        <f t="shared" si="0"/>
        <v/>
      </c>
      <c r="I12" t="str">
        <f>IFERROR(IF(H12="","",IF(H12=909000,Kollektenbons!I$5,SUMIFS(Anfangsbestände!F:F,Anfangsbestände!A:A,Nebenrechnungen!H12))),0)</f>
        <v/>
      </c>
      <c r="J12" t="str">
        <f>IFERROR(IF(H12="","",IF(H12=909000,Kollektenbons!J$5,SUMIFS(Kollektenübersicht!I:I,Kollektenübersicht!A:A,Nebenrechnungen!H12))),0)</f>
        <v/>
      </c>
      <c r="K12" t="str">
        <f>IFERROR(IF(H12="","",IF(H12=909000,Kollektenbons!K$5,SUMIFS(Kollektenübersicht!K:K,Kollektenübersicht!A:A,Nebenrechnungen!H12))),0)</f>
        <v/>
      </c>
    </row>
    <row r="13" spans="2:18" x14ac:dyDescent="0.25">
      <c r="B13">
        <v>11</v>
      </c>
      <c r="C13" t="str">
        <f>IFERROR(SMALL(Anfangsbestände!A$5:A$100,B13),"")</f>
        <v/>
      </c>
      <c r="E13">
        <v>11</v>
      </c>
      <c r="F13" t="str">
        <f t="shared" si="1"/>
        <v/>
      </c>
      <c r="G13" t="str">
        <f t="shared" si="2"/>
        <v/>
      </c>
      <c r="H13" t="str">
        <f t="shared" si="0"/>
        <v/>
      </c>
      <c r="I13" t="str">
        <f>IFERROR(IF(H13="","",IF(H13=909000,Kollektenbons!I$5,SUMIFS(Anfangsbestände!F:F,Anfangsbestände!A:A,Nebenrechnungen!H13))),0)</f>
        <v/>
      </c>
      <c r="J13" t="str">
        <f>IFERROR(IF(H13="","",IF(H13=909000,Kollektenbons!J$5,SUMIFS(Kollektenübersicht!I:I,Kollektenübersicht!A:A,Nebenrechnungen!H13))),0)</f>
        <v/>
      </c>
      <c r="K13" t="str">
        <f>IFERROR(IF(H13="","",IF(H13=909000,Kollektenbons!K$5,SUMIFS(Kollektenübersicht!K:K,Kollektenübersicht!A:A,Nebenrechnungen!H13))),0)</f>
        <v/>
      </c>
    </row>
    <row r="14" spans="2:18" x14ac:dyDescent="0.25">
      <c r="B14">
        <v>12</v>
      </c>
      <c r="C14" t="str">
        <f>IFERROR(SMALL(Anfangsbestände!A$5:A$100,B14),"")</f>
        <v/>
      </c>
      <c r="E14">
        <v>12</v>
      </c>
      <c r="F14" t="str">
        <f t="shared" si="1"/>
        <v/>
      </c>
      <c r="G14" t="str">
        <f t="shared" si="2"/>
        <v/>
      </c>
      <c r="H14" t="str">
        <f t="shared" si="0"/>
        <v/>
      </c>
      <c r="I14" t="str">
        <f>IFERROR(IF(H14="","",IF(H14=909000,Kollektenbons!I$5,SUMIFS(Anfangsbestände!F:F,Anfangsbestände!A:A,Nebenrechnungen!H14))),0)</f>
        <v/>
      </c>
      <c r="J14" t="str">
        <f>IFERROR(IF(H14="","",IF(H14=909000,Kollektenbons!J$5,SUMIFS(Kollektenübersicht!I:I,Kollektenübersicht!A:A,Nebenrechnungen!H14))),0)</f>
        <v/>
      </c>
      <c r="K14" t="str">
        <f>IFERROR(IF(H14="","",IF(H14=909000,Kollektenbons!K$5,SUMIFS(Kollektenübersicht!K:K,Kollektenübersicht!A:A,Nebenrechnungen!H14))),0)</f>
        <v/>
      </c>
    </row>
    <row r="15" spans="2:18" x14ac:dyDescent="0.25">
      <c r="B15">
        <v>13</v>
      </c>
      <c r="C15" t="str">
        <f>IFERROR(SMALL(Anfangsbestände!A$5:A$100,B15),"")</f>
        <v/>
      </c>
      <c r="E15">
        <v>13</v>
      </c>
      <c r="F15" t="str">
        <f t="shared" si="1"/>
        <v/>
      </c>
      <c r="G15" t="str">
        <f t="shared" si="2"/>
        <v/>
      </c>
      <c r="H15" t="str">
        <f t="shared" si="0"/>
        <v/>
      </c>
      <c r="I15" t="str">
        <f>IFERROR(IF(H15="","",IF(H15=909000,Kollektenbons!I$5,SUMIFS(Anfangsbestände!F:F,Anfangsbestände!A:A,Nebenrechnungen!H15))),0)</f>
        <v/>
      </c>
      <c r="J15" t="str">
        <f>IFERROR(IF(H15="","",IF(H15=909000,Kollektenbons!J$5,SUMIFS(Kollektenübersicht!I:I,Kollektenübersicht!A:A,Nebenrechnungen!H15))),0)</f>
        <v/>
      </c>
      <c r="K15" t="str">
        <f>IFERROR(IF(H15="","",IF(H15=909000,Kollektenbons!K$5,SUMIFS(Kollektenübersicht!K:K,Kollektenübersicht!A:A,Nebenrechnungen!H15))),0)</f>
        <v/>
      </c>
    </row>
    <row r="16" spans="2:18" x14ac:dyDescent="0.25">
      <c r="B16">
        <v>14</v>
      </c>
      <c r="C16" t="str">
        <f>IFERROR(SMALL(Anfangsbestände!A$5:A$100,B16),"")</f>
        <v/>
      </c>
      <c r="E16">
        <v>14</v>
      </c>
      <c r="F16" t="str">
        <f t="shared" si="1"/>
        <v/>
      </c>
      <c r="G16" t="str">
        <f t="shared" si="2"/>
        <v/>
      </c>
      <c r="H16" t="str">
        <f t="shared" si="0"/>
        <v/>
      </c>
      <c r="I16" t="str">
        <f>IFERROR(IF(H16="","",IF(H16=909000,Kollektenbons!I$5,SUMIFS(Anfangsbestände!F:F,Anfangsbestände!A:A,Nebenrechnungen!H16))),0)</f>
        <v/>
      </c>
      <c r="J16" t="str">
        <f>IFERROR(IF(H16="","",IF(H16=909000,Kollektenbons!J$5,SUMIFS(Kollektenübersicht!I:I,Kollektenübersicht!A:A,Nebenrechnungen!H16))),0)</f>
        <v/>
      </c>
      <c r="K16" t="str">
        <f>IFERROR(IF(H16="","",IF(H16=909000,Kollektenbons!K$5,SUMIFS(Kollektenübersicht!K:K,Kollektenübersicht!A:A,Nebenrechnungen!H16))),0)</f>
        <v/>
      </c>
    </row>
    <row r="17" spans="2:11" x14ac:dyDescent="0.25">
      <c r="B17">
        <v>15</v>
      </c>
      <c r="C17" t="str">
        <f>IFERROR(SMALL(Anfangsbestände!A$5:A$100,B17),"")</f>
        <v/>
      </c>
      <c r="E17">
        <v>15</v>
      </c>
      <c r="F17" t="str">
        <f t="shared" si="1"/>
        <v/>
      </c>
      <c r="G17" t="str">
        <f t="shared" si="2"/>
        <v/>
      </c>
      <c r="H17" t="str">
        <f t="shared" si="0"/>
        <v/>
      </c>
      <c r="I17" t="str">
        <f>IFERROR(IF(H17="","",IF(H17=909000,Kollektenbons!I$5,SUMIFS(Anfangsbestände!F:F,Anfangsbestände!A:A,Nebenrechnungen!H17))),0)</f>
        <v/>
      </c>
      <c r="J17" t="str">
        <f>IFERROR(IF(H17="","",IF(H17=909000,Kollektenbons!J$5,SUMIFS(Kollektenübersicht!I:I,Kollektenübersicht!A:A,Nebenrechnungen!H17))),0)</f>
        <v/>
      </c>
      <c r="K17" t="str">
        <f>IFERROR(IF(H17="","",IF(H17=909000,Kollektenbons!K$5,SUMIFS(Kollektenübersicht!K:K,Kollektenübersicht!A:A,Nebenrechnungen!H17))),0)</f>
        <v/>
      </c>
    </row>
    <row r="18" spans="2:11" x14ac:dyDescent="0.25">
      <c r="B18">
        <v>16</v>
      </c>
      <c r="C18" t="str">
        <f>IFERROR(SMALL(Anfangsbestände!A$5:A$100,B18),"")</f>
        <v/>
      </c>
      <c r="E18">
        <v>16</v>
      </c>
      <c r="F18" t="str">
        <f t="shared" si="1"/>
        <v/>
      </c>
      <c r="G18" t="str">
        <f t="shared" si="2"/>
        <v/>
      </c>
      <c r="H18" t="str">
        <f t="shared" si="0"/>
        <v/>
      </c>
      <c r="I18" t="str">
        <f>IFERROR(IF(H18="","",IF(H18=909000,Kollektenbons!I$5,SUMIFS(Anfangsbestände!F:F,Anfangsbestände!A:A,Nebenrechnungen!H18))),0)</f>
        <v/>
      </c>
      <c r="J18" t="str">
        <f>IFERROR(IF(H18="","",IF(H18=909000,Kollektenbons!J$5,SUMIFS(Kollektenübersicht!I:I,Kollektenübersicht!A:A,Nebenrechnungen!H18))),0)</f>
        <v/>
      </c>
      <c r="K18" t="str">
        <f>IFERROR(IF(H18="","",IF(H18=909000,Kollektenbons!K$5,SUMIFS(Kollektenübersicht!K:K,Kollektenübersicht!A:A,Nebenrechnungen!H18))),0)</f>
        <v/>
      </c>
    </row>
    <row r="19" spans="2:11" x14ac:dyDescent="0.25">
      <c r="B19">
        <v>17</v>
      </c>
      <c r="C19" t="str">
        <f>IFERROR(SMALL(Anfangsbestände!A$5:A$100,B19),"")</f>
        <v/>
      </c>
      <c r="E19">
        <v>17</v>
      </c>
      <c r="F19" t="str">
        <f t="shared" si="1"/>
        <v/>
      </c>
      <c r="G19" t="str">
        <f t="shared" si="2"/>
        <v/>
      </c>
      <c r="H19" t="str">
        <f t="shared" si="0"/>
        <v/>
      </c>
      <c r="I19" t="str">
        <f>IFERROR(IF(H19="","",IF(H19=909000,Kollektenbons!I$5,SUMIFS(Anfangsbestände!F:F,Anfangsbestände!A:A,Nebenrechnungen!H19))),0)</f>
        <v/>
      </c>
      <c r="J19" t="str">
        <f>IFERROR(IF(H19="","",IF(H19=909000,Kollektenbons!J$5,SUMIFS(Kollektenübersicht!I:I,Kollektenübersicht!A:A,Nebenrechnungen!H19))),0)</f>
        <v/>
      </c>
      <c r="K19" t="str">
        <f>IFERROR(IF(H19="","",IF(H19=909000,Kollektenbons!K$5,SUMIFS(Kollektenübersicht!K:K,Kollektenübersicht!A:A,Nebenrechnungen!H19))),0)</f>
        <v/>
      </c>
    </row>
    <row r="20" spans="2:11" x14ac:dyDescent="0.25">
      <c r="B20">
        <v>18</v>
      </c>
      <c r="C20" t="str">
        <f>IFERROR(SMALL(Anfangsbestände!A$5:A$100,B20),"")</f>
        <v/>
      </c>
      <c r="E20">
        <v>18</v>
      </c>
      <c r="F20" t="str">
        <f t="shared" si="1"/>
        <v/>
      </c>
      <c r="G20" t="str">
        <f t="shared" si="2"/>
        <v/>
      </c>
      <c r="H20" t="str">
        <f t="shared" si="0"/>
        <v/>
      </c>
      <c r="I20" t="str">
        <f>IFERROR(IF(H20="","",IF(H20=909000,Kollektenbons!I$5,SUMIFS(Anfangsbestände!F:F,Anfangsbestände!A:A,Nebenrechnungen!H20))),0)</f>
        <v/>
      </c>
      <c r="J20" t="str">
        <f>IFERROR(IF(H20="","",IF(H20=909000,Kollektenbons!J$5,SUMIFS(Kollektenübersicht!I:I,Kollektenübersicht!A:A,Nebenrechnungen!H20))),0)</f>
        <v/>
      </c>
      <c r="K20" t="str">
        <f>IFERROR(IF(H20="","",IF(H20=909000,Kollektenbons!K$5,SUMIFS(Kollektenübersicht!K:K,Kollektenübersicht!A:A,Nebenrechnungen!H20))),0)</f>
        <v/>
      </c>
    </row>
    <row r="21" spans="2:11" x14ac:dyDescent="0.25">
      <c r="B21">
        <v>19</v>
      </c>
      <c r="C21" t="str">
        <f>IFERROR(SMALL(Anfangsbestände!A$5:A$100,B21),"")</f>
        <v/>
      </c>
      <c r="E21">
        <v>19</v>
      </c>
      <c r="F21" t="str">
        <f t="shared" si="1"/>
        <v/>
      </c>
      <c r="G21" t="str">
        <f t="shared" si="2"/>
        <v/>
      </c>
      <c r="H21" t="str">
        <f t="shared" si="0"/>
        <v/>
      </c>
      <c r="I21" t="str">
        <f>IFERROR(IF(H21="","",IF(H21=909000,Kollektenbons!I$5,SUMIFS(Anfangsbestände!F:F,Anfangsbestände!A:A,Nebenrechnungen!H21))),0)</f>
        <v/>
      </c>
      <c r="J21" t="str">
        <f>IFERROR(IF(H21="","",IF(H21=909000,Kollektenbons!J$5,SUMIFS(Kollektenübersicht!I:I,Kollektenübersicht!A:A,Nebenrechnungen!H21))),0)</f>
        <v/>
      </c>
      <c r="K21" t="str">
        <f>IFERROR(IF(H21="","",IF(H21=909000,Kollektenbons!K$5,SUMIFS(Kollektenübersicht!K:K,Kollektenübersicht!A:A,Nebenrechnungen!H21))),0)</f>
        <v/>
      </c>
    </row>
    <row r="22" spans="2:11" x14ac:dyDescent="0.25">
      <c r="B22">
        <v>20</v>
      </c>
      <c r="C22" t="str">
        <f>IFERROR(SMALL(Anfangsbestände!A$5:A$100,B22),"")</f>
        <v/>
      </c>
      <c r="E22">
        <v>20</v>
      </c>
      <c r="F22" t="str">
        <f t="shared" si="1"/>
        <v/>
      </c>
      <c r="G22" t="str">
        <f t="shared" si="2"/>
        <v/>
      </c>
      <c r="H22" t="str">
        <f t="shared" si="0"/>
        <v/>
      </c>
      <c r="I22" t="str">
        <f>IFERROR(IF(H22="","",IF(H22=909000,Kollektenbons!I$5,SUMIFS(Anfangsbestände!F:F,Anfangsbestände!A:A,Nebenrechnungen!H22))),0)</f>
        <v/>
      </c>
      <c r="J22" t="str">
        <f>IFERROR(IF(H22="","",IF(H22=909000,Kollektenbons!J$5,SUMIFS(Kollektenübersicht!I:I,Kollektenübersicht!A:A,Nebenrechnungen!H22))),0)</f>
        <v/>
      </c>
      <c r="K22" t="str">
        <f>IFERROR(IF(H22="","",IF(H22=909000,Kollektenbons!K$5,SUMIFS(Kollektenübersicht!K:K,Kollektenübersicht!A:A,Nebenrechnungen!H22))),0)</f>
        <v/>
      </c>
    </row>
    <row r="23" spans="2:11" x14ac:dyDescent="0.25">
      <c r="B23">
        <v>21</v>
      </c>
      <c r="C23" t="str">
        <f>IFERROR(SMALL(Anfangsbestände!A$5:A$100,B23),"")</f>
        <v/>
      </c>
      <c r="E23">
        <v>21</v>
      </c>
      <c r="F23" t="str">
        <f t="shared" si="1"/>
        <v/>
      </c>
      <c r="G23" t="str">
        <f t="shared" si="2"/>
        <v/>
      </c>
      <c r="H23" t="str">
        <f t="shared" si="0"/>
        <v/>
      </c>
      <c r="I23" t="str">
        <f>IFERROR(IF(H23="","",IF(H23=909000,Kollektenbons!I$5,SUMIFS(Anfangsbestände!F:F,Anfangsbestände!A:A,Nebenrechnungen!H23))),0)</f>
        <v/>
      </c>
      <c r="J23" t="str">
        <f>IFERROR(IF(H23="","",IF(H23=909000,Kollektenbons!J$5,SUMIFS(Kollektenübersicht!I:I,Kollektenübersicht!A:A,Nebenrechnungen!H23))),0)</f>
        <v/>
      </c>
      <c r="K23" t="str">
        <f>IFERROR(IF(H23="","",IF(H23=909000,Kollektenbons!K$5,SUMIFS(Kollektenübersicht!K:K,Kollektenübersicht!A:A,Nebenrechnungen!H23))),0)</f>
        <v/>
      </c>
    </row>
    <row r="24" spans="2:11" x14ac:dyDescent="0.25">
      <c r="B24">
        <v>22</v>
      </c>
      <c r="C24" t="str">
        <f>IFERROR(SMALL(Anfangsbestände!A$5:A$100,B24),"")</f>
        <v/>
      </c>
      <c r="E24">
        <v>22</v>
      </c>
      <c r="F24" t="str">
        <f t="shared" si="1"/>
        <v/>
      </c>
      <c r="G24" t="str">
        <f t="shared" si="2"/>
        <v/>
      </c>
      <c r="H24" t="str">
        <f t="shared" si="0"/>
        <v/>
      </c>
      <c r="I24" t="str">
        <f>IFERROR(IF(H24="","",IF(H24=909000,Kollektenbons!I$5,SUMIFS(Anfangsbestände!F:F,Anfangsbestände!A:A,Nebenrechnungen!H24))),0)</f>
        <v/>
      </c>
      <c r="J24" t="str">
        <f>IFERROR(IF(H24="","",IF(H24=909000,Kollektenbons!J$5,SUMIFS(Kollektenübersicht!I:I,Kollektenübersicht!A:A,Nebenrechnungen!H24))),0)</f>
        <v/>
      </c>
      <c r="K24" t="str">
        <f>IFERROR(IF(H24="","",IF(H24=909000,Kollektenbons!K$5,SUMIFS(Kollektenübersicht!K:K,Kollektenübersicht!A:A,Nebenrechnungen!H24))),0)</f>
        <v/>
      </c>
    </row>
    <row r="25" spans="2:11" x14ac:dyDescent="0.25">
      <c r="B25">
        <v>23</v>
      </c>
      <c r="C25" t="str">
        <f>IFERROR(SMALL(Anfangsbestände!A$5:A$100,B25),"")</f>
        <v/>
      </c>
      <c r="E25">
        <v>23</v>
      </c>
      <c r="F25" t="str">
        <f t="shared" si="1"/>
        <v/>
      </c>
      <c r="G25" t="str">
        <f t="shared" si="2"/>
        <v/>
      </c>
      <c r="H25" t="str">
        <f t="shared" si="0"/>
        <v/>
      </c>
      <c r="I25" t="str">
        <f>IFERROR(IF(H25="","",IF(H25=909000,Kollektenbons!I$5,SUMIFS(Anfangsbestände!F:F,Anfangsbestände!A:A,Nebenrechnungen!H25))),0)</f>
        <v/>
      </c>
      <c r="J25" t="str">
        <f>IFERROR(IF(H25="","",IF(H25=909000,Kollektenbons!J$5,SUMIFS(Kollektenübersicht!I:I,Kollektenübersicht!A:A,Nebenrechnungen!H25))),0)</f>
        <v/>
      </c>
      <c r="K25" t="str">
        <f>IFERROR(IF(H25="","",IF(H25=909000,Kollektenbons!K$5,SUMIFS(Kollektenübersicht!K:K,Kollektenübersicht!A:A,Nebenrechnungen!H25))),0)</f>
        <v/>
      </c>
    </row>
    <row r="26" spans="2:11" x14ac:dyDescent="0.25">
      <c r="B26">
        <v>24</v>
      </c>
      <c r="C26" t="str">
        <f>IFERROR(SMALL(Anfangsbestände!A$5:A$100,B26),"")</f>
        <v/>
      </c>
      <c r="E26">
        <v>24</v>
      </c>
      <c r="F26" t="str">
        <f t="shared" si="1"/>
        <v/>
      </c>
      <c r="G26" t="str">
        <f t="shared" si="2"/>
        <v/>
      </c>
      <c r="H26" t="str">
        <f t="shared" si="0"/>
        <v/>
      </c>
      <c r="I26" t="str">
        <f>IFERROR(IF(H26="","",IF(H26=909000,Kollektenbons!I$5,SUMIFS(Anfangsbestände!F:F,Anfangsbestände!A:A,Nebenrechnungen!H26))),0)</f>
        <v/>
      </c>
      <c r="J26" t="str">
        <f>IFERROR(IF(H26="","",IF(H26=909000,Kollektenbons!J$5,SUMIFS(Kollektenübersicht!I:I,Kollektenübersicht!A:A,Nebenrechnungen!H26))),0)</f>
        <v/>
      </c>
      <c r="K26" t="str">
        <f>IFERROR(IF(H26="","",IF(H26=909000,Kollektenbons!K$5,SUMIFS(Kollektenübersicht!K:K,Kollektenübersicht!A:A,Nebenrechnungen!H26))),0)</f>
        <v/>
      </c>
    </row>
    <row r="27" spans="2:11" x14ac:dyDescent="0.25">
      <c r="B27">
        <v>25</v>
      </c>
      <c r="C27" t="str">
        <f>IFERROR(SMALL(Anfangsbestände!A$5:A$100,B27),"")</f>
        <v/>
      </c>
      <c r="E27">
        <v>25</v>
      </c>
      <c r="F27" t="str">
        <f t="shared" si="1"/>
        <v/>
      </c>
      <c r="G27" t="str">
        <f t="shared" si="2"/>
        <v/>
      </c>
      <c r="H27" t="str">
        <f t="shared" si="0"/>
        <v/>
      </c>
      <c r="I27" t="str">
        <f>IFERROR(IF(H27="","",IF(H27=909000,Kollektenbons!I$5,SUMIFS(Anfangsbestände!F:F,Anfangsbestände!A:A,Nebenrechnungen!H27))),0)</f>
        <v/>
      </c>
      <c r="J27" t="str">
        <f>IFERROR(IF(H27="","",IF(H27=909000,Kollektenbons!J$5,SUMIFS(Kollektenübersicht!I:I,Kollektenübersicht!A:A,Nebenrechnungen!H27))),0)</f>
        <v/>
      </c>
      <c r="K27" t="str">
        <f>IFERROR(IF(H27="","",IF(H27=909000,Kollektenbons!K$5,SUMIFS(Kollektenübersicht!K:K,Kollektenübersicht!A:A,Nebenrechnungen!H27))),0)</f>
        <v/>
      </c>
    </row>
    <row r="28" spans="2:11" x14ac:dyDescent="0.25">
      <c r="B28">
        <v>26</v>
      </c>
      <c r="C28" t="str">
        <f>IFERROR(SMALL(Anfangsbestände!A$5:A$100,B28),"")</f>
        <v/>
      </c>
      <c r="E28">
        <v>26</v>
      </c>
      <c r="F28" t="str">
        <f t="shared" si="1"/>
        <v/>
      </c>
      <c r="G28" t="str">
        <f t="shared" si="2"/>
        <v/>
      </c>
      <c r="H28" t="str">
        <f t="shared" si="0"/>
        <v/>
      </c>
      <c r="I28" t="str">
        <f>IFERROR(IF(H28="","",IF(H28=909000,Kollektenbons!I$5,SUMIFS(Anfangsbestände!F:F,Anfangsbestände!A:A,Nebenrechnungen!H28))),0)</f>
        <v/>
      </c>
      <c r="J28" t="str">
        <f>IFERROR(IF(H28="","",IF(H28=909000,Kollektenbons!J$5,SUMIFS(Kollektenübersicht!I:I,Kollektenübersicht!A:A,Nebenrechnungen!H28))),0)</f>
        <v/>
      </c>
      <c r="K28" t="str">
        <f>IFERROR(IF(H28="","",IF(H28=909000,Kollektenbons!K$5,SUMIFS(Kollektenübersicht!K:K,Kollektenübersicht!A:A,Nebenrechnungen!H28))),0)</f>
        <v/>
      </c>
    </row>
    <row r="29" spans="2:11" x14ac:dyDescent="0.25">
      <c r="B29">
        <v>27</v>
      </c>
      <c r="C29" t="str">
        <f>IFERROR(SMALL(Anfangsbestände!A$5:A$100,B29),"")</f>
        <v/>
      </c>
      <c r="E29">
        <v>27</v>
      </c>
      <c r="F29" t="str">
        <f t="shared" si="1"/>
        <v/>
      </c>
      <c r="G29" t="str">
        <f t="shared" si="2"/>
        <v/>
      </c>
      <c r="H29" t="str">
        <f t="shared" si="0"/>
        <v/>
      </c>
      <c r="I29" t="str">
        <f>IFERROR(IF(H29="","",IF(H29=909000,Kollektenbons!I$5,SUMIFS(Anfangsbestände!F:F,Anfangsbestände!A:A,Nebenrechnungen!H29))),0)</f>
        <v/>
      </c>
      <c r="J29" t="str">
        <f>IFERROR(IF(H29="","",IF(H29=909000,Kollektenbons!J$5,SUMIFS(Kollektenübersicht!I:I,Kollektenübersicht!A:A,Nebenrechnungen!H29))),0)</f>
        <v/>
      </c>
      <c r="K29" t="str">
        <f>IFERROR(IF(H29="","",IF(H29=909000,Kollektenbons!K$5,SUMIFS(Kollektenübersicht!K:K,Kollektenübersicht!A:A,Nebenrechnungen!H29))),0)</f>
        <v/>
      </c>
    </row>
    <row r="30" spans="2:11" x14ac:dyDescent="0.25">
      <c r="B30">
        <v>28</v>
      </c>
      <c r="C30" t="str">
        <f>IFERROR(SMALL(Anfangsbestände!A$5:A$100,B30),"")</f>
        <v/>
      </c>
      <c r="E30">
        <v>28</v>
      </c>
      <c r="F30" t="str">
        <f t="shared" si="1"/>
        <v/>
      </c>
      <c r="G30" t="str">
        <f t="shared" si="2"/>
        <v/>
      </c>
      <c r="H30" t="str">
        <f t="shared" si="0"/>
        <v/>
      </c>
      <c r="I30" t="str">
        <f>IFERROR(IF(H30="","",IF(H30=909000,Kollektenbons!I$5,SUMIFS(Anfangsbestände!F:F,Anfangsbestände!A:A,Nebenrechnungen!H30))),0)</f>
        <v/>
      </c>
      <c r="J30" t="str">
        <f>IFERROR(IF(H30="","",IF(H30=909000,Kollektenbons!J$5,SUMIFS(Kollektenübersicht!I:I,Kollektenübersicht!A:A,Nebenrechnungen!H30))),0)</f>
        <v/>
      </c>
      <c r="K30" t="str">
        <f>IFERROR(IF(H30="","",IF(H30=909000,Kollektenbons!K$5,SUMIFS(Kollektenübersicht!K:K,Kollektenübersicht!A:A,Nebenrechnungen!H30))),0)</f>
        <v/>
      </c>
    </row>
    <row r="31" spans="2:11" x14ac:dyDescent="0.25">
      <c r="B31">
        <v>29</v>
      </c>
      <c r="C31" t="str">
        <f>IFERROR(SMALL(Anfangsbestände!A$5:A$100,B31),"")</f>
        <v/>
      </c>
      <c r="E31">
        <v>29</v>
      </c>
      <c r="F31" t="str">
        <f t="shared" si="1"/>
        <v/>
      </c>
      <c r="G31" t="str">
        <f t="shared" si="2"/>
        <v/>
      </c>
      <c r="H31" t="str">
        <f t="shared" si="0"/>
        <v/>
      </c>
      <c r="I31" t="str">
        <f>IFERROR(IF(H31="","",IF(H31=909000,Kollektenbons!I$5,SUMIFS(Anfangsbestände!F:F,Anfangsbestände!A:A,Nebenrechnungen!H31))),0)</f>
        <v/>
      </c>
      <c r="J31" t="str">
        <f>IFERROR(IF(H31="","",IF(H31=909000,Kollektenbons!J$5,SUMIFS(Kollektenübersicht!I:I,Kollektenübersicht!A:A,Nebenrechnungen!H31))),0)</f>
        <v/>
      </c>
      <c r="K31" t="str">
        <f>IFERROR(IF(H31="","",IF(H31=909000,Kollektenbons!K$5,SUMIFS(Kollektenübersicht!K:K,Kollektenübersicht!A:A,Nebenrechnungen!H31))),0)</f>
        <v/>
      </c>
    </row>
    <row r="32" spans="2:11" x14ac:dyDescent="0.25">
      <c r="B32">
        <v>30</v>
      </c>
      <c r="C32" t="str">
        <f>IFERROR(SMALL(Anfangsbestände!A$5:A$100,B32),"")</f>
        <v/>
      </c>
      <c r="E32">
        <v>30</v>
      </c>
      <c r="F32" t="str">
        <f t="shared" si="1"/>
        <v/>
      </c>
      <c r="G32" t="str">
        <f t="shared" si="2"/>
        <v/>
      </c>
      <c r="H32" t="str">
        <f t="shared" si="0"/>
        <v/>
      </c>
      <c r="I32" t="str">
        <f>IFERROR(IF(H32="","",IF(H32=909000,Kollektenbons!I$5,SUMIFS(Anfangsbestände!F:F,Anfangsbestände!A:A,Nebenrechnungen!H32))),0)</f>
        <v/>
      </c>
      <c r="J32" t="str">
        <f>IFERROR(IF(H32="","",IF(H32=909000,Kollektenbons!J$5,SUMIFS(Kollektenübersicht!I:I,Kollektenübersicht!A:A,Nebenrechnungen!H32))),0)</f>
        <v/>
      </c>
      <c r="K32" t="str">
        <f>IFERROR(IF(H32="","",IF(H32=909000,Kollektenbons!K$5,SUMIFS(Kollektenübersicht!K:K,Kollektenübersicht!A:A,Nebenrechnungen!H32))),0)</f>
        <v/>
      </c>
    </row>
    <row r="33" spans="2:11" x14ac:dyDescent="0.25">
      <c r="B33">
        <v>31</v>
      </c>
      <c r="C33" t="str">
        <f>IFERROR(SMALL(Anfangsbestände!A$5:A$100,B33),"")</f>
        <v/>
      </c>
      <c r="E33">
        <v>31</v>
      </c>
      <c r="F33" t="str">
        <f t="shared" si="1"/>
        <v/>
      </c>
      <c r="G33" t="str">
        <f t="shared" si="2"/>
        <v/>
      </c>
      <c r="H33" t="str">
        <f t="shared" si="0"/>
        <v/>
      </c>
      <c r="I33" t="str">
        <f>IFERROR(IF(H33="","",IF(H33=909000,Kollektenbons!I$5,SUMIFS(Anfangsbestände!F:F,Anfangsbestände!A:A,Nebenrechnungen!H33))),0)</f>
        <v/>
      </c>
      <c r="J33" t="str">
        <f>IFERROR(IF(H33="","",IF(H33=909000,Kollektenbons!J$5,SUMIFS(Kollektenübersicht!I:I,Kollektenübersicht!A:A,Nebenrechnungen!H33))),0)</f>
        <v/>
      </c>
      <c r="K33" t="str">
        <f>IFERROR(IF(H33="","",IF(H33=909000,Kollektenbons!K$5,SUMIFS(Kollektenübersicht!K:K,Kollektenübersicht!A:A,Nebenrechnungen!H33))),0)</f>
        <v/>
      </c>
    </row>
    <row r="34" spans="2:11" x14ac:dyDescent="0.25">
      <c r="B34">
        <v>32</v>
      </c>
      <c r="C34" t="str">
        <f>IFERROR(SMALL(Anfangsbestände!A$5:A$100,B34),"")</f>
        <v/>
      </c>
      <c r="E34">
        <v>32</v>
      </c>
      <c r="F34" t="str">
        <f t="shared" si="1"/>
        <v/>
      </c>
      <c r="G34" t="str">
        <f t="shared" si="2"/>
        <v/>
      </c>
      <c r="H34" t="str">
        <f t="shared" si="0"/>
        <v/>
      </c>
      <c r="I34" t="str">
        <f>IFERROR(IF(H34="","",IF(H34=909000,Kollektenbons!I$5,SUMIFS(Anfangsbestände!F:F,Anfangsbestände!A:A,Nebenrechnungen!H34))),0)</f>
        <v/>
      </c>
      <c r="J34" t="str">
        <f>IFERROR(IF(H34="","",IF(H34=909000,Kollektenbons!J$5,SUMIFS(Kollektenübersicht!I:I,Kollektenübersicht!A:A,Nebenrechnungen!H34))),0)</f>
        <v/>
      </c>
      <c r="K34" t="str">
        <f>IFERROR(IF(H34="","",IF(H34=909000,Kollektenbons!K$5,SUMIFS(Kollektenübersicht!K:K,Kollektenübersicht!A:A,Nebenrechnungen!H34))),0)</f>
        <v/>
      </c>
    </row>
    <row r="35" spans="2:11" x14ac:dyDescent="0.25">
      <c r="B35">
        <v>33</v>
      </c>
      <c r="C35" t="str">
        <f>IFERROR(SMALL(Anfangsbestände!A$5:A$100,B35),"")</f>
        <v/>
      </c>
      <c r="E35">
        <v>33</v>
      </c>
      <c r="F35" t="str">
        <f t="shared" si="1"/>
        <v/>
      </c>
      <c r="G35" t="str">
        <f t="shared" si="2"/>
        <v/>
      </c>
      <c r="H35" t="str">
        <f t="shared" si="0"/>
        <v/>
      </c>
      <c r="I35" t="str">
        <f>IFERROR(IF(H35="","",IF(H35=909000,Kollektenbons!I$5,SUMIFS(Anfangsbestände!F:F,Anfangsbestände!A:A,Nebenrechnungen!H35))),0)</f>
        <v/>
      </c>
      <c r="J35" t="str">
        <f>IFERROR(IF(H35="","",IF(H35=909000,Kollektenbons!J$5,SUMIFS(Kollektenübersicht!I:I,Kollektenübersicht!A:A,Nebenrechnungen!H35))),0)</f>
        <v/>
      </c>
      <c r="K35" t="str">
        <f>IFERROR(IF(H35="","",IF(H35=909000,Kollektenbons!K$5,SUMIFS(Kollektenübersicht!K:K,Kollektenübersicht!A:A,Nebenrechnungen!H35))),0)</f>
        <v/>
      </c>
    </row>
    <row r="36" spans="2:11" x14ac:dyDescent="0.25">
      <c r="B36">
        <v>34</v>
      </c>
      <c r="C36" t="str">
        <f>IFERROR(SMALL(Anfangsbestände!A$5:A$100,B36),"")</f>
        <v/>
      </c>
      <c r="E36">
        <v>34</v>
      </c>
      <c r="F36" t="str">
        <f t="shared" si="1"/>
        <v/>
      </c>
      <c r="G36" t="str">
        <f t="shared" si="2"/>
        <v/>
      </c>
      <c r="H36" t="str">
        <f t="shared" si="0"/>
        <v/>
      </c>
      <c r="I36" t="str">
        <f>IFERROR(IF(H36="","",IF(H36=909000,Kollektenbons!I$5,SUMIFS(Anfangsbestände!F:F,Anfangsbestände!A:A,Nebenrechnungen!H36))),0)</f>
        <v/>
      </c>
      <c r="J36" t="str">
        <f>IFERROR(IF(H36="","",IF(H36=909000,Kollektenbons!J$5,SUMIFS(Kollektenübersicht!I:I,Kollektenübersicht!A:A,Nebenrechnungen!H36))),0)</f>
        <v/>
      </c>
      <c r="K36" t="str">
        <f>IFERROR(IF(H36="","",IF(H36=909000,Kollektenbons!K$5,SUMIFS(Kollektenübersicht!K:K,Kollektenübersicht!A:A,Nebenrechnungen!H36))),0)</f>
        <v/>
      </c>
    </row>
    <row r="37" spans="2:11" x14ac:dyDescent="0.25">
      <c r="B37">
        <v>35</v>
      </c>
      <c r="C37" t="str">
        <f>IFERROR(SMALL(Anfangsbestände!A$5:A$100,B37),"")</f>
        <v/>
      </c>
      <c r="E37">
        <v>35</v>
      </c>
      <c r="F37" t="str">
        <f t="shared" si="1"/>
        <v/>
      </c>
      <c r="G37" t="str">
        <f t="shared" si="2"/>
        <v/>
      </c>
      <c r="H37" t="str">
        <f t="shared" si="0"/>
        <v/>
      </c>
      <c r="I37" t="str">
        <f>IFERROR(IF(H37="","",IF(H37=909000,Kollektenbons!I$5,SUMIFS(Anfangsbestände!F:F,Anfangsbestände!A:A,Nebenrechnungen!H37))),0)</f>
        <v/>
      </c>
      <c r="J37" t="str">
        <f>IFERROR(IF(H37="","",IF(H37=909000,Kollektenbons!J$5,SUMIFS(Kollektenübersicht!I:I,Kollektenübersicht!A:A,Nebenrechnungen!H37))),0)</f>
        <v/>
      </c>
      <c r="K37" t="str">
        <f>IFERROR(IF(H37="","",IF(H37=909000,Kollektenbons!K$5,SUMIFS(Kollektenübersicht!K:K,Kollektenübersicht!A:A,Nebenrechnungen!H37))),0)</f>
        <v/>
      </c>
    </row>
    <row r="38" spans="2:11" x14ac:dyDescent="0.25">
      <c r="B38">
        <v>36</v>
      </c>
      <c r="C38" t="str">
        <f>IFERROR(SMALL(Anfangsbestände!A$5:A$100,B38),"")</f>
        <v/>
      </c>
      <c r="E38">
        <v>36</v>
      </c>
      <c r="F38" t="str">
        <f t="shared" si="1"/>
        <v/>
      </c>
      <c r="G38" t="str">
        <f t="shared" si="2"/>
        <v/>
      </c>
      <c r="H38" t="str">
        <f t="shared" si="0"/>
        <v/>
      </c>
      <c r="I38" t="str">
        <f>IFERROR(IF(H38="","",IF(H38=909000,Kollektenbons!I$5,SUMIFS(Anfangsbestände!F:F,Anfangsbestände!A:A,Nebenrechnungen!H38))),0)</f>
        <v/>
      </c>
      <c r="J38" t="str">
        <f>IFERROR(IF(H38="","",IF(H38=909000,Kollektenbons!J$5,SUMIFS(Kollektenübersicht!I:I,Kollektenübersicht!A:A,Nebenrechnungen!H38))),0)</f>
        <v/>
      </c>
      <c r="K38" t="str">
        <f>IFERROR(IF(H38="","",IF(H38=909000,Kollektenbons!K$5,SUMIFS(Kollektenübersicht!K:K,Kollektenübersicht!A:A,Nebenrechnungen!H38))),0)</f>
        <v/>
      </c>
    </row>
    <row r="39" spans="2:11" x14ac:dyDescent="0.25">
      <c r="B39">
        <v>37</v>
      </c>
      <c r="C39" t="str">
        <f>IFERROR(SMALL(Anfangsbestände!A$5:A$100,B39),"")</f>
        <v/>
      </c>
      <c r="E39">
        <v>37</v>
      </c>
      <c r="F39" t="str">
        <f t="shared" si="1"/>
        <v/>
      </c>
      <c r="G39" t="str">
        <f t="shared" si="2"/>
        <v/>
      </c>
      <c r="H39" t="str">
        <f t="shared" si="0"/>
        <v/>
      </c>
      <c r="I39" t="str">
        <f>IFERROR(IF(H39="","",IF(H39=909000,Kollektenbons!I$5,SUMIFS(Anfangsbestände!F:F,Anfangsbestände!A:A,Nebenrechnungen!H39))),0)</f>
        <v/>
      </c>
      <c r="J39" t="str">
        <f>IFERROR(IF(H39="","",IF(H39=909000,Kollektenbons!J$5,SUMIFS(Kollektenübersicht!I:I,Kollektenübersicht!A:A,Nebenrechnungen!H39))),0)</f>
        <v/>
      </c>
      <c r="K39" t="str">
        <f>IFERROR(IF(H39="","",IF(H39=909000,Kollektenbons!K$5,SUMIFS(Kollektenübersicht!K:K,Kollektenübersicht!A:A,Nebenrechnungen!H39))),0)</f>
        <v/>
      </c>
    </row>
    <row r="40" spans="2:11" x14ac:dyDescent="0.25">
      <c r="B40">
        <v>38</v>
      </c>
      <c r="C40" t="str">
        <f>IFERROR(SMALL(Anfangsbestände!A$5:A$100,B40),"")</f>
        <v/>
      </c>
      <c r="E40">
        <v>38</v>
      </c>
      <c r="F40" t="str">
        <f t="shared" si="1"/>
        <v/>
      </c>
      <c r="G40" t="str">
        <f t="shared" si="2"/>
        <v/>
      </c>
      <c r="H40" t="str">
        <f t="shared" si="0"/>
        <v/>
      </c>
      <c r="I40" t="str">
        <f>IFERROR(IF(H40="","",IF(H40=909000,Kollektenbons!I$5,SUMIFS(Anfangsbestände!F:F,Anfangsbestände!A:A,Nebenrechnungen!H40))),0)</f>
        <v/>
      </c>
      <c r="J40" t="str">
        <f>IFERROR(IF(H40="","",IF(H40=909000,Kollektenbons!J$5,SUMIFS(Kollektenübersicht!I:I,Kollektenübersicht!A:A,Nebenrechnungen!H40))),0)</f>
        <v/>
      </c>
      <c r="K40" t="str">
        <f>IFERROR(IF(H40="","",IF(H40=909000,Kollektenbons!K$5,SUMIFS(Kollektenübersicht!K:K,Kollektenübersicht!A:A,Nebenrechnungen!H40))),0)</f>
        <v/>
      </c>
    </row>
    <row r="41" spans="2:11" x14ac:dyDescent="0.25">
      <c r="B41">
        <v>39</v>
      </c>
      <c r="C41" t="str">
        <f>IFERROR(SMALL(Anfangsbestände!A$5:A$100,B41),"")</f>
        <v/>
      </c>
      <c r="E41">
        <v>39</v>
      </c>
      <c r="F41" t="str">
        <f t="shared" si="1"/>
        <v/>
      </c>
      <c r="G41" t="str">
        <f t="shared" si="2"/>
        <v/>
      </c>
      <c r="H41" t="str">
        <f t="shared" si="0"/>
        <v/>
      </c>
      <c r="I41" t="str">
        <f>IFERROR(IF(H41="","",IF(H41=909000,Kollektenbons!I$5,SUMIFS(Anfangsbestände!F:F,Anfangsbestände!A:A,Nebenrechnungen!H41))),0)</f>
        <v/>
      </c>
      <c r="J41" t="str">
        <f>IFERROR(IF(H41="","",IF(H41=909000,Kollektenbons!J$5,SUMIFS(Kollektenübersicht!I:I,Kollektenübersicht!A:A,Nebenrechnungen!H41))),0)</f>
        <v/>
      </c>
      <c r="K41" t="str">
        <f>IFERROR(IF(H41="","",IF(H41=909000,Kollektenbons!K$5,SUMIFS(Kollektenübersicht!K:K,Kollektenübersicht!A:A,Nebenrechnungen!H41))),0)</f>
        <v/>
      </c>
    </row>
    <row r="42" spans="2:11" x14ac:dyDescent="0.25">
      <c r="B42">
        <v>40</v>
      </c>
      <c r="C42" t="str">
        <f>IFERROR(SMALL(Anfangsbestände!A$5:A$100,B42),"")</f>
        <v/>
      </c>
      <c r="E42">
        <v>40</v>
      </c>
      <c r="F42" t="str">
        <f t="shared" si="1"/>
        <v/>
      </c>
      <c r="G42" t="str">
        <f t="shared" si="2"/>
        <v/>
      </c>
      <c r="H42" t="str">
        <f t="shared" si="0"/>
        <v/>
      </c>
      <c r="I42" t="str">
        <f>IFERROR(IF(H42="","",IF(H42=909000,Kollektenbons!I$5,SUMIFS(Anfangsbestände!F:F,Anfangsbestände!A:A,Nebenrechnungen!H42))),0)</f>
        <v/>
      </c>
      <c r="J42" t="str">
        <f>IFERROR(IF(H42="","",IF(H42=909000,Kollektenbons!J$5,SUMIFS(Kollektenübersicht!I:I,Kollektenübersicht!A:A,Nebenrechnungen!H42))),0)</f>
        <v/>
      </c>
      <c r="K42" t="str">
        <f>IFERROR(IF(H42="","",IF(H42=909000,Kollektenbons!K$5,SUMIFS(Kollektenübersicht!K:K,Kollektenübersicht!A:A,Nebenrechnungen!H42))),0)</f>
        <v/>
      </c>
    </row>
    <row r="43" spans="2:11" x14ac:dyDescent="0.25">
      <c r="B43">
        <v>41</v>
      </c>
      <c r="C43" t="str">
        <f>IFERROR(SMALL(Anfangsbestände!A$5:A$100,B43),"")</f>
        <v/>
      </c>
      <c r="E43">
        <v>41</v>
      </c>
      <c r="F43" t="str">
        <f t="shared" si="1"/>
        <v/>
      </c>
      <c r="G43" t="str">
        <f t="shared" si="2"/>
        <v/>
      </c>
      <c r="H43" t="str">
        <f t="shared" si="0"/>
        <v/>
      </c>
      <c r="I43" t="str">
        <f>IFERROR(IF(H43="","",IF(H43=909000,Kollektenbons!I$5,SUMIFS(Anfangsbestände!F:F,Anfangsbestände!A:A,Nebenrechnungen!H43))),0)</f>
        <v/>
      </c>
      <c r="J43" t="str">
        <f>IFERROR(IF(H43="","",IF(H43=909000,Kollektenbons!J$5,SUMIFS(Kollektenübersicht!I:I,Kollektenübersicht!A:A,Nebenrechnungen!H43))),0)</f>
        <v/>
      </c>
      <c r="K43" t="str">
        <f>IFERROR(IF(H43="","",IF(H43=909000,Kollektenbons!K$5,SUMIFS(Kollektenübersicht!K:K,Kollektenübersicht!A:A,Nebenrechnungen!H43))),0)</f>
        <v/>
      </c>
    </row>
    <row r="44" spans="2:11" x14ac:dyDescent="0.25">
      <c r="B44">
        <v>42</v>
      </c>
      <c r="C44" t="str">
        <f>IFERROR(SMALL(Anfangsbestände!A$5:A$100,B44),"")</f>
        <v/>
      </c>
      <c r="E44">
        <v>42</v>
      </c>
      <c r="F44" t="str">
        <f t="shared" si="1"/>
        <v/>
      </c>
      <c r="G44" t="str">
        <f t="shared" si="2"/>
        <v/>
      </c>
      <c r="H44" t="str">
        <f t="shared" si="0"/>
        <v/>
      </c>
      <c r="I44" t="str">
        <f>IFERROR(IF(H44="","",IF(H44=909000,Kollektenbons!I$5,SUMIFS(Anfangsbestände!F:F,Anfangsbestände!A:A,Nebenrechnungen!H44))),0)</f>
        <v/>
      </c>
      <c r="J44" t="str">
        <f>IFERROR(IF(H44="","",IF(H44=909000,Kollektenbons!J$5,SUMIFS(Kollektenübersicht!I:I,Kollektenübersicht!A:A,Nebenrechnungen!H44))),0)</f>
        <v/>
      </c>
      <c r="K44" t="str">
        <f>IFERROR(IF(H44="","",IF(H44=909000,Kollektenbons!K$5,SUMIFS(Kollektenübersicht!K:K,Kollektenübersicht!A:A,Nebenrechnungen!H44))),0)</f>
        <v/>
      </c>
    </row>
    <row r="45" spans="2:11" x14ac:dyDescent="0.25">
      <c r="B45">
        <v>43</v>
      </c>
      <c r="C45" t="str">
        <f>IFERROR(SMALL(Anfangsbestände!A$5:A$100,B45),"")</f>
        <v/>
      </c>
      <c r="E45">
        <v>43</v>
      </c>
      <c r="F45" t="str">
        <f t="shared" si="1"/>
        <v/>
      </c>
      <c r="G45" t="str">
        <f t="shared" si="2"/>
        <v/>
      </c>
      <c r="H45" t="str">
        <f t="shared" si="0"/>
        <v/>
      </c>
      <c r="I45" t="str">
        <f>IFERROR(IF(H45="","",IF(H45=909000,Kollektenbons!I$5,SUMIFS(Anfangsbestände!F:F,Anfangsbestände!A:A,Nebenrechnungen!H45))),0)</f>
        <v/>
      </c>
      <c r="J45" t="str">
        <f>IFERROR(IF(H45="","",IF(H45=909000,Kollektenbons!J$5,SUMIFS(Kollektenübersicht!I:I,Kollektenübersicht!A:A,Nebenrechnungen!H45))),0)</f>
        <v/>
      </c>
      <c r="K45" t="str">
        <f>IFERROR(IF(H45="","",IF(H45=909000,Kollektenbons!K$5,SUMIFS(Kollektenübersicht!K:K,Kollektenübersicht!A:A,Nebenrechnungen!H45))),0)</f>
        <v/>
      </c>
    </row>
    <row r="46" spans="2:11" x14ac:dyDescent="0.25">
      <c r="B46">
        <v>44</v>
      </c>
      <c r="C46" t="str">
        <f>IFERROR(SMALL(Anfangsbestände!A$5:A$100,B46),"")</f>
        <v/>
      </c>
      <c r="E46">
        <v>44</v>
      </c>
      <c r="F46" t="str">
        <f t="shared" si="1"/>
        <v/>
      </c>
      <c r="G46" t="str">
        <f t="shared" si="2"/>
        <v/>
      </c>
      <c r="H46" t="str">
        <f t="shared" si="0"/>
        <v/>
      </c>
      <c r="I46" t="str">
        <f>IFERROR(IF(H46="","",IF(H46=909000,Kollektenbons!I$5,SUMIFS(Anfangsbestände!F:F,Anfangsbestände!A:A,Nebenrechnungen!H46))),0)</f>
        <v/>
      </c>
      <c r="J46" t="str">
        <f>IFERROR(IF(H46="","",IF(H46=909000,Kollektenbons!J$5,SUMIFS(Kollektenübersicht!I:I,Kollektenübersicht!A:A,Nebenrechnungen!H46))),0)</f>
        <v/>
      </c>
      <c r="K46" t="str">
        <f>IFERROR(IF(H46="","",IF(H46=909000,Kollektenbons!K$5,SUMIFS(Kollektenübersicht!K:K,Kollektenübersicht!A:A,Nebenrechnungen!H46))),0)</f>
        <v/>
      </c>
    </row>
    <row r="47" spans="2:11" x14ac:dyDescent="0.25">
      <c r="B47">
        <v>45</v>
      </c>
      <c r="C47" t="str">
        <f>IFERROR(SMALL(Anfangsbestände!A$5:A$100,B47),"")</f>
        <v/>
      </c>
      <c r="E47">
        <v>45</v>
      </c>
      <c r="F47" t="str">
        <f t="shared" si="1"/>
        <v/>
      </c>
      <c r="G47" t="str">
        <f t="shared" si="2"/>
        <v/>
      </c>
      <c r="H47" t="str">
        <f t="shared" si="0"/>
        <v/>
      </c>
      <c r="I47" t="str">
        <f>IFERROR(IF(H47="","",IF(H47=909000,Kollektenbons!I$5,SUMIFS(Anfangsbestände!F:F,Anfangsbestände!A:A,Nebenrechnungen!H47))),0)</f>
        <v/>
      </c>
      <c r="J47" t="str">
        <f>IFERROR(IF(H47="","",IF(H47=909000,Kollektenbons!J$5,SUMIFS(Kollektenübersicht!I:I,Kollektenübersicht!A:A,Nebenrechnungen!H47))),0)</f>
        <v/>
      </c>
      <c r="K47" t="str">
        <f>IFERROR(IF(H47="","",IF(H47=909000,Kollektenbons!K$5,SUMIFS(Kollektenübersicht!K:K,Kollektenübersicht!A:A,Nebenrechnungen!H47))),0)</f>
        <v/>
      </c>
    </row>
    <row r="48" spans="2:11" x14ac:dyDescent="0.25">
      <c r="B48">
        <v>46</v>
      </c>
      <c r="C48" t="str">
        <f>IFERROR(SMALL(Anfangsbestände!A$5:A$100,B48),"")</f>
        <v/>
      </c>
      <c r="E48">
        <v>46</v>
      </c>
      <c r="F48" t="str">
        <f t="shared" si="1"/>
        <v/>
      </c>
      <c r="G48" t="str">
        <f t="shared" si="2"/>
        <v/>
      </c>
      <c r="H48" t="str">
        <f t="shared" si="0"/>
        <v/>
      </c>
      <c r="I48" t="str">
        <f>IFERROR(IF(H48="","",IF(H48=909000,Kollektenbons!I$5,SUMIFS(Anfangsbestände!F:F,Anfangsbestände!A:A,Nebenrechnungen!H48))),0)</f>
        <v/>
      </c>
      <c r="J48" t="str">
        <f>IFERROR(IF(H48="","",IF(H48=909000,Kollektenbons!J$5,SUMIFS(Kollektenübersicht!I:I,Kollektenübersicht!A:A,Nebenrechnungen!H48))),0)</f>
        <v/>
      </c>
      <c r="K48" t="str">
        <f>IFERROR(IF(H48="","",IF(H48=909000,Kollektenbons!K$5,SUMIFS(Kollektenübersicht!K:K,Kollektenübersicht!A:A,Nebenrechnungen!H48))),0)</f>
        <v/>
      </c>
    </row>
    <row r="49" spans="2:11" x14ac:dyDescent="0.25">
      <c r="B49">
        <v>47</v>
      </c>
      <c r="C49" t="str">
        <f>IFERROR(SMALL(Anfangsbestände!A$5:A$100,B49),"")</f>
        <v/>
      </c>
      <c r="E49">
        <v>47</v>
      </c>
      <c r="F49" t="str">
        <f t="shared" si="1"/>
        <v/>
      </c>
      <c r="G49" t="str">
        <f t="shared" si="2"/>
        <v/>
      </c>
      <c r="H49" t="str">
        <f t="shared" si="0"/>
        <v/>
      </c>
      <c r="I49" t="str">
        <f>IFERROR(IF(H49="","",IF(H49=909000,Kollektenbons!I$5,SUMIFS(Anfangsbestände!F:F,Anfangsbestände!A:A,Nebenrechnungen!H49))),0)</f>
        <v/>
      </c>
      <c r="J49" t="str">
        <f>IFERROR(IF(H49="","",IF(H49=909000,Kollektenbons!J$5,SUMIFS(Kollektenübersicht!I:I,Kollektenübersicht!A:A,Nebenrechnungen!H49))),0)</f>
        <v/>
      </c>
      <c r="K49" t="str">
        <f>IFERROR(IF(H49="","",IF(H49=909000,Kollektenbons!K$5,SUMIFS(Kollektenübersicht!K:K,Kollektenübersicht!A:A,Nebenrechnungen!H49))),0)</f>
        <v/>
      </c>
    </row>
    <row r="50" spans="2:11" x14ac:dyDescent="0.25">
      <c r="B50">
        <v>48</v>
      </c>
      <c r="C50" t="str">
        <f>IFERROR(SMALL(Anfangsbestände!A$5:A$100,B50),"")</f>
        <v/>
      </c>
      <c r="E50">
        <v>48</v>
      </c>
      <c r="F50" t="str">
        <f t="shared" si="1"/>
        <v/>
      </c>
      <c r="G50" t="str">
        <f t="shared" si="2"/>
        <v/>
      </c>
      <c r="H50" t="str">
        <f t="shared" si="0"/>
        <v/>
      </c>
      <c r="I50" t="str">
        <f>IFERROR(IF(H50="","",IF(H50=909000,Kollektenbons!I$5,SUMIFS(Anfangsbestände!F:F,Anfangsbestände!A:A,Nebenrechnungen!H50))),0)</f>
        <v/>
      </c>
      <c r="J50" t="str">
        <f>IFERROR(IF(H50="","",IF(H50=909000,Kollektenbons!J$5,SUMIFS(Kollektenübersicht!I:I,Kollektenübersicht!A:A,Nebenrechnungen!H50))),0)</f>
        <v/>
      </c>
      <c r="K50" t="str">
        <f>IFERROR(IF(H50="","",IF(H50=909000,Kollektenbons!K$5,SUMIFS(Kollektenübersicht!K:K,Kollektenübersicht!A:A,Nebenrechnungen!H50))),0)</f>
        <v/>
      </c>
    </row>
    <row r="51" spans="2:11" x14ac:dyDescent="0.25">
      <c r="B51">
        <v>49</v>
      </c>
      <c r="C51" t="str">
        <f>IFERROR(SMALL(Anfangsbestände!A$5:A$100,B51),"")</f>
        <v/>
      </c>
      <c r="E51">
        <v>49</v>
      </c>
      <c r="F51" t="str">
        <f t="shared" si="1"/>
        <v/>
      </c>
      <c r="G51" t="str">
        <f t="shared" si="2"/>
        <v/>
      </c>
      <c r="H51" t="str">
        <f t="shared" si="0"/>
        <v/>
      </c>
      <c r="I51" t="str">
        <f>IFERROR(IF(H51="","",IF(H51=909000,Kollektenbons!I$5,SUMIFS(Anfangsbestände!F:F,Anfangsbestände!A:A,Nebenrechnungen!H51))),0)</f>
        <v/>
      </c>
      <c r="J51" t="str">
        <f>IFERROR(IF(H51="","",IF(H51=909000,Kollektenbons!J$5,SUMIFS(Kollektenübersicht!I:I,Kollektenübersicht!A:A,Nebenrechnungen!H51))),0)</f>
        <v/>
      </c>
      <c r="K51" t="str">
        <f>IFERROR(IF(H51="","",IF(H51=909000,Kollektenbons!K$5,SUMIFS(Kollektenübersicht!K:K,Kollektenübersicht!A:A,Nebenrechnungen!H51))),0)</f>
        <v/>
      </c>
    </row>
    <row r="52" spans="2:11" x14ac:dyDescent="0.25">
      <c r="B52">
        <v>50</v>
      </c>
      <c r="C52" t="str">
        <f>IFERROR(SMALL(Anfangsbestände!A$5:A$100,B52),"")</f>
        <v/>
      </c>
      <c r="E52">
        <v>50</v>
      </c>
      <c r="F52" t="str">
        <f t="shared" si="1"/>
        <v/>
      </c>
      <c r="G52" t="str">
        <f t="shared" si="2"/>
        <v/>
      </c>
      <c r="H52" t="str">
        <f t="shared" si="0"/>
        <v/>
      </c>
      <c r="I52" t="str">
        <f>IFERROR(IF(H52="","",IF(H52=909000,Kollektenbons!I$5,SUMIFS(Anfangsbestände!F:F,Anfangsbestände!A:A,Nebenrechnungen!H52))),0)</f>
        <v/>
      </c>
      <c r="J52" t="str">
        <f>IFERROR(IF(H52="","",IF(H52=909000,Kollektenbons!J$5,SUMIFS(Kollektenübersicht!I:I,Kollektenübersicht!A:A,Nebenrechnungen!H52))),0)</f>
        <v/>
      </c>
      <c r="K52" t="str">
        <f>IFERROR(IF(H52="","",IF(H52=909000,Kollektenbons!K$5,SUMIFS(Kollektenübersicht!K:K,Kollektenübersicht!A:A,Nebenrechnungen!H52))),0)</f>
        <v/>
      </c>
    </row>
    <row r="53" spans="2:11" x14ac:dyDescent="0.25">
      <c r="B53">
        <v>51</v>
      </c>
      <c r="C53" t="str">
        <f>IFERROR(SMALL(Anfangsbestände!A$5:A$100,B53),"")</f>
        <v/>
      </c>
      <c r="E53">
        <v>51</v>
      </c>
      <c r="F53" t="str">
        <f t="shared" si="1"/>
        <v/>
      </c>
      <c r="G53" t="str">
        <f t="shared" si="2"/>
        <v/>
      </c>
      <c r="H53" t="str">
        <f t="shared" si="0"/>
        <v/>
      </c>
      <c r="I53" t="str">
        <f>IFERROR(IF(H53="","",IF(H53=909000,Kollektenbons!I$5,SUMIFS(Anfangsbestände!F:F,Anfangsbestände!A:A,Nebenrechnungen!H53))),0)</f>
        <v/>
      </c>
      <c r="J53" t="str">
        <f>IFERROR(IF(H53="","",IF(H53=909000,Kollektenbons!J$5,SUMIFS(Kollektenübersicht!I:I,Kollektenübersicht!A:A,Nebenrechnungen!H53))),0)</f>
        <v/>
      </c>
      <c r="K53" t="str">
        <f>IFERROR(IF(H53="","",IF(H53=909000,Kollektenbons!K$5,SUMIFS(Kollektenübersicht!K:K,Kollektenübersicht!A:A,Nebenrechnungen!H53))),0)</f>
        <v/>
      </c>
    </row>
    <row r="54" spans="2:11" x14ac:dyDescent="0.25">
      <c r="B54">
        <v>52</v>
      </c>
      <c r="C54" t="str">
        <f>IFERROR(SMALL(Anfangsbestände!A$5:A$100,B54),"")</f>
        <v/>
      </c>
      <c r="E54">
        <v>52</v>
      </c>
      <c r="F54" t="str">
        <f t="shared" si="1"/>
        <v/>
      </c>
      <c r="G54" t="str">
        <f t="shared" si="2"/>
        <v/>
      </c>
      <c r="H54" t="str">
        <f t="shared" si="0"/>
        <v/>
      </c>
      <c r="I54" t="str">
        <f>IFERROR(IF(H54="","",IF(H54=909000,Kollektenbons!I$5,SUMIFS(Anfangsbestände!F:F,Anfangsbestände!A:A,Nebenrechnungen!H54))),0)</f>
        <v/>
      </c>
      <c r="J54" t="str">
        <f>IFERROR(IF(H54="","",IF(H54=909000,Kollektenbons!J$5,SUMIFS(Kollektenübersicht!I:I,Kollektenübersicht!A:A,Nebenrechnungen!H54))),0)</f>
        <v/>
      </c>
      <c r="K54" t="str">
        <f>IFERROR(IF(H54="","",IF(H54=909000,Kollektenbons!K$5,SUMIFS(Kollektenübersicht!K:K,Kollektenübersicht!A:A,Nebenrechnungen!H54))),0)</f>
        <v/>
      </c>
    </row>
    <row r="55" spans="2:11" x14ac:dyDescent="0.25">
      <c r="B55">
        <v>53</v>
      </c>
      <c r="C55" t="str">
        <f>IFERROR(SMALL(Anfangsbestände!A$5:A$100,B55),"")</f>
        <v/>
      </c>
      <c r="E55">
        <v>53</v>
      </c>
      <c r="F55" t="str">
        <f t="shared" si="1"/>
        <v/>
      </c>
      <c r="G55" t="str">
        <f t="shared" si="2"/>
        <v/>
      </c>
      <c r="H55" t="str">
        <f t="shared" si="0"/>
        <v/>
      </c>
      <c r="I55" t="str">
        <f>IFERROR(IF(H55="","",IF(H55=909000,Kollektenbons!I$5,SUMIFS(Anfangsbestände!F:F,Anfangsbestände!A:A,Nebenrechnungen!H55))),0)</f>
        <v/>
      </c>
      <c r="J55" t="str">
        <f>IFERROR(IF(H55="","",IF(H55=909000,Kollektenbons!J$5,SUMIFS(Kollektenübersicht!I:I,Kollektenübersicht!A:A,Nebenrechnungen!H55))),0)</f>
        <v/>
      </c>
      <c r="K55" t="str">
        <f>IFERROR(IF(H55="","",IF(H55=909000,Kollektenbons!K$5,SUMIFS(Kollektenübersicht!K:K,Kollektenübersicht!A:A,Nebenrechnungen!H55))),0)</f>
        <v/>
      </c>
    </row>
    <row r="56" spans="2:11" x14ac:dyDescent="0.25">
      <c r="B56">
        <v>54</v>
      </c>
      <c r="C56" t="str">
        <f>IFERROR(SMALL(Anfangsbestände!A$5:A$100,B56),"")</f>
        <v/>
      </c>
      <c r="E56">
        <v>54</v>
      </c>
      <c r="F56" t="str">
        <f t="shared" si="1"/>
        <v/>
      </c>
      <c r="G56" t="str">
        <f t="shared" si="2"/>
        <v/>
      </c>
      <c r="H56" t="str">
        <f t="shared" si="0"/>
        <v/>
      </c>
      <c r="I56" t="str">
        <f>IFERROR(IF(H56="","",IF(H56=909000,Kollektenbons!I$5,SUMIFS(Anfangsbestände!F:F,Anfangsbestände!A:A,Nebenrechnungen!H56))),0)</f>
        <v/>
      </c>
      <c r="J56" t="str">
        <f>IFERROR(IF(H56="","",IF(H56=909000,Kollektenbons!J$5,SUMIFS(Kollektenübersicht!I:I,Kollektenübersicht!A:A,Nebenrechnungen!H56))),0)</f>
        <v/>
      </c>
      <c r="K56" t="str">
        <f>IFERROR(IF(H56="","",IF(H56=909000,Kollektenbons!K$5,SUMIFS(Kollektenübersicht!K:K,Kollektenübersicht!A:A,Nebenrechnungen!H56))),0)</f>
        <v/>
      </c>
    </row>
    <row r="57" spans="2:11" x14ac:dyDescent="0.25">
      <c r="B57">
        <v>55</v>
      </c>
      <c r="C57" t="str">
        <f>IFERROR(SMALL(Anfangsbestände!A$5:A$100,B57),"")</f>
        <v/>
      </c>
      <c r="E57">
        <v>55</v>
      </c>
      <c r="F57" t="str">
        <f t="shared" si="1"/>
        <v/>
      </c>
      <c r="G57" t="str">
        <f t="shared" si="2"/>
        <v/>
      </c>
      <c r="H57" t="str">
        <f t="shared" si="0"/>
        <v/>
      </c>
      <c r="I57" t="str">
        <f>IFERROR(IF(H57="","",IF(H57=909000,Kollektenbons!I$5,SUMIFS(Anfangsbestände!F:F,Anfangsbestände!A:A,Nebenrechnungen!H57))),0)</f>
        <v/>
      </c>
      <c r="J57" t="str">
        <f>IFERROR(IF(H57="","",IF(H57=909000,Kollektenbons!J$5,SUMIFS(Kollektenübersicht!I:I,Kollektenübersicht!A:A,Nebenrechnungen!H57))),0)</f>
        <v/>
      </c>
      <c r="K57" t="str">
        <f>IFERROR(IF(H57="","",IF(H57=909000,Kollektenbons!K$5,SUMIFS(Kollektenübersicht!K:K,Kollektenübersicht!A:A,Nebenrechnungen!H57))),0)</f>
        <v/>
      </c>
    </row>
    <row r="58" spans="2:11" x14ac:dyDescent="0.25">
      <c r="B58">
        <v>56</v>
      </c>
      <c r="C58" t="str">
        <f>IFERROR(SMALL(Anfangsbestände!A$5:A$100,B58),"")</f>
        <v/>
      </c>
      <c r="E58">
        <v>56</v>
      </c>
      <c r="F58" t="str">
        <f t="shared" si="1"/>
        <v/>
      </c>
      <c r="G58" t="str">
        <f t="shared" si="2"/>
        <v/>
      </c>
      <c r="H58" t="str">
        <f t="shared" si="0"/>
        <v/>
      </c>
      <c r="I58" t="str">
        <f>IFERROR(IF(H58="","",IF(H58=909000,Kollektenbons!I$5,SUMIFS(Anfangsbestände!F:F,Anfangsbestände!A:A,Nebenrechnungen!H58))),0)</f>
        <v/>
      </c>
      <c r="J58" t="str">
        <f>IFERROR(IF(H58="","",IF(H58=909000,Kollektenbons!J$5,SUMIFS(Kollektenübersicht!I:I,Kollektenübersicht!A:A,Nebenrechnungen!H58))),0)</f>
        <v/>
      </c>
      <c r="K58" t="str">
        <f>IFERROR(IF(H58="","",IF(H58=909000,Kollektenbons!K$5,SUMIFS(Kollektenübersicht!K:K,Kollektenübersicht!A:A,Nebenrechnungen!H58))),0)</f>
        <v/>
      </c>
    </row>
    <row r="59" spans="2:11" x14ac:dyDescent="0.25">
      <c r="B59">
        <v>57</v>
      </c>
      <c r="C59" t="str">
        <f>IFERROR(SMALL(Anfangsbestände!A$5:A$100,B59),"")</f>
        <v/>
      </c>
      <c r="E59">
        <v>57</v>
      </c>
      <c r="F59" t="str">
        <f t="shared" si="1"/>
        <v/>
      </c>
      <c r="G59" t="str">
        <f t="shared" si="2"/>
        <v/>
      </c>
      <c r="H59" t="str">
        <f t="shared" si="0"/>
        <v/>
      </c>
      <c r="I59" t="str">
        <f>IFERROR(IF(H59="","",IF(H59=909000,Kollektenbons!I$5,SUMIFS(Anfangsbestände!F:F,Anfangsbestände!A:A,Nebenrechnungen!H59))),0)</f>
        <v/>
      </c>
      <c r="J59" t="str">
        <f>IFERROR(IF(H59="","",IF(H59=909000,Kollektenbons!J$5,SUMIFS(Kollektenübersicht!I:I,Kollektenübersicht!A:A,Nebenrechnungen!H59))),0)</f>
        <v/>
      </c>
      <c r="K59" t="str">
        <f>IFERROR(IF(H59="","",IF(H59=909000,Kollektenbons!K$5,SUMIFS(Kollektenübersicht!K:K,Kollektenübersicht!A:A,Nebenrechnungen!H59))),0)</f>
        <v/>
      </c>
    </row>
    <row r="60" spans="2:11" x14ac:dyDescent="0.25">
      <c r="B60">
        <v>58</v>
      </c>
      <c r="C60" t="str">
        <f>IFERROR(SMALL(Anfangsbestände!A$5:A$100,B60),"")</f>
        <v/>
      </c>
      <c r="E60">
        <v>58</v>
      </c>
      <c r="F60" t="str">
        <f t="shared" si="1"/>
        <v/>
      </c>
      <c r="G60" t="str">
        <f t="shared" si="2"/>
        <v/>
      </c>
      <c r="H60" t="str">
        <f t="shared" si="0"/>
        <v/>
      </c>
      <c r="I60" t="str">
        <f>IFERROR(IF(H60="","",IF(H60=909000,Kollektenbons!I$5,SUMIFS(Anfangsbestände!F:F,Anfangsbestände!A:A,Nebenrechnungen!H60))),0)</f>
        <v/>
      </c>
      <c r="J60" t="str">
        <f>IFERROR(IF(H60="","",IF(H60=909000,Kollektenbons!J$5,SUMIFS(Kollektenübersicht!I:I,Kollektenübersicht!A:A,Nebenrechnungen!H60))),0)</f>
        <v/>
      </c>
      <c r="K60" t="str">
        <f>IFERROR(IF(H60="","",IF(H60=909000,Kollektenbons!K$5,SUMIFS(Kollektenübersicht!K:K,Kollektenübersicht!A:A,Nebenrechnungen!H60))),0)</f>
        <v/>
      </c>
    </row>
    <row r="61" spans="2:11" x14ac:dyDescent="0.25">
      <c r="B61">
        <v>59</v>
      </c>
      <c r="C61" t="str">
        <f>IFERROR(SMALL(Anfangsbestände!A$5:A$100,B61),"")</f>
        <v/>
      </c>
      <c r="E61">
        <v>59</v>
      </c>
      <c r="F61" t="str">
        <f t="shared" si="1"/>
        <v/>
      </c>
      <c r="G61" t="str">
        <f t="shared" si="2"/>
        <v/>
      </c>
      <c r="H61" t="str">
        <f t="shared" si="0"/>
        <v/>
      </c>
      <c r="I61" t="str">
        <f>IFERROR(IF(H61="","",IF(H61=909000,Kollektenbons!I$5,SUMIFS(Anfangsbestände!F:F,Anfangsbestände!A:A,Nebenrechnungen!H61))),0)</f>
        <v/>
      </c>
      <c r="J61" t="str">
        <f>IFERROR(IF(H61="","",IF(H61=909000,Kollektenbons!J$5,SUMIFS(Kollektenübersicht!I:I,Kollektenübersicht!A:A,Nebenrechnungen!H61))),0)</f>
        <v/>
      </c>
      <c r="K61" t="str">
        <f>IFERROR(IF(H61="","",IF(H61=909000,Kollektenbons!K$5,SUMIFS(Kollektenübersicht!K:K,Kollektenübersicht!A:A,Nebenrechnungen!H61))),0)</f>
        <v/>
      </c>
    </row>
    <row r="62" spans="2:11" x14ac:dyDescent="0.25">
      <c r="B62">
        <v>60</v>
      </c>
      <c r="C62" t="str">
        <f>IFERROR(SMALL(Anfangsbestände!A$5:A$100,B62),"")</f>
        <v/>
      </c>
      <c r="E62">
        <v>60</v>
      </c>
      <c r="F62" t="str">
        <f t="shared" si="1"/>
        <v/>
      </c>
      <c r="G62" t="str">
        <f t="shared" si="2"/>
        <v/>
      </c>
      <c r="H62" t="str">
        <f t="shared" si="0"/>
        <v/>
      </c>
      <c r="I62" t="str">
        <f>IFERROR(IF(H62="","",IF(H62=909000,Kollektenbons!I$5,SUMIFS(Anfangsbestände!F:F,Anfangsbestände!A:A,Nebenrechnungen!H62))),0)</f>
        <v/>
      </c>
      <c r="J62" t="str">
        <f>IFERROR(IF(H62="","",IF(H62=909000,Kollektenbons!J$5,SUMIFS(Kollektenübersicht!I:I,Kollektenübersicht!A:A,Nebenrechnungen!H62))),0)</f>
        <v/>
      </c>
      <c r="K62" t="str">
        <f>IFERROR(IF(H62="","",IF(H62=909000,Kollektenbons!K$5,SUMIFS(Kollektenübersicht!K:K,Kollektenübersicht!A:A,Nebenrechnungen!H62))),0)</f>
        <v/>
      </c>
    </row>
    <row r="63" spans="2:11" x14ac:dyDescent="0.25">
      <c r="B63">
        <v>61</v>
      </c>
      <c r="C63" t="str">
        <f>IFERROR(SMALL(Anfangsbestände!A$5:A$100,B63),"")</f>
        <v/>
      </c>
      <c r="E63">
        <v>61</v>
      </c>
      <c r="F63" t="str">
        <f t="shared" si="1"/>
        <v/>
      </c>
      <c r="G63" t="str">
        <f t="shared" si="2"/>
        <v/>
      </c>
      <c r="H63" t="str">
        <f t="shared" si="0"/>
        <v/>
      </c>
      <c r="I63" t="str">
        <f>IFERROR(IF(H63="","",IF(H63=909000,Kollektenbons!I$5,SUMIFS(Anfangsbestände!F:F,Anfangsbestände!A:A,Nebenrechnungen!H63))),0)</f>
        <v/>
      </c>
      <c r="J63" t="str">
        <f>IFERROR(IF(H63="","",IF(H63=909000,Kollektenbons!J$5,SUMIFS(Kollektenübersicht!I:I,Kollektenübersicht!A:A,Nebenrechnungen!H63))),0)</f>
        <v/>
      </c>
      <c r="K63" t="str">
        <f>IFERROR(IF(H63="","",IF(H63=909000,Kollektenbons!K$5,SUMIFS(Kollektenübersicht!K:K,Kollektenübersicht!A:A,Nebenrechnungen!H63))),0)</f>
        <v/>
      </c>
    </row>
    <row r="64" spans="2:11" x14ac:dyDescent="0.25">
      <c r="B64">
        <v>62</v>
      </c>
      <c r="C64" t="str">
        <f>IFERROR(SMALL(Anfangsbestände!A$5:A$100,B64),"")</f>
        <v/>
      </c>
      <c r="E64">
        <v>62</v>
      </c>
      <c r="F64" t="str">
        <f t="shared" si="1"/>
        <v/>
      </c>
      <c r="G64" t="str">
        <f t="shared" si="2"/>
        <v/>
      </c>
      <c r="H64" t="str">
        <f t="shared" si="0"/>
        <v/>
      </c>
      <c r="I64" t="str">
        <f>IFERROR(IF(H64="","",IF(H64=909000,Kollektenbons!I$5,SUMIFS(Anfangsbestände!F:F,Anfangsbestände!A:A,Nebenrechnungen!H64))),0)</f>
        <v/>
      </c>
      <c r="J64" t="str">
        <f>IFERROR(IF(H64="","",IF(H64=909000,Kollektenbons!J$5,SUMIFS(Kollektenübersicht!I:I,Kollektenübersicht!A:A,Nebenrechnungen!H64))),0)</f>
        <v/>
      </c>
      <c r="K64" t="str">
        <f>IFERROR(IF(H64="","",IF(H64=909000,Kollektenbons!K$5,SUMIFS(Kollektenübersicht!K:K,Kollektenübersicht!A:A,Nebenrechnungen!H64))),0)</f>
        <v/>
      </c>
    </row>
    <row r="65" spans="2:11" x14ac:dyDescent="0.25">
      <c r="B65">
        <v>63</v>
      </c>
      <c r="C65" t="str">
        <f>IFERROR(SMALL(Anfangsbestände!A$5:A$100,B65),"")</f>
        <v/>
      </c>
      <c r="E65">
        <v>63</v>
      </c>
      <c r="F65" t="str">
        <f t="shared" si="1"/>
        <v/>
      </c>
      <c r="G65" t="str">
        <f t="shared" si="2"/>
        <v/>
      </c>
      <c r="H65" t="str">
        <f t="shared" si="0"/>
        <v/>
      </c>
      <c r="I65" t="str">
        <f>IFERROR(IF(H65="","",IF(H65=909000,Kollektenbons!I$5,SUMIFS(Anfangsbestände!F:F,Anfangsbestände!A:A,Nebenrechnungen!H65))),0)</f>
        <v/>
      </c>
      <c r="J65" t="str">
        <f>IFERROR(IF(H65="","",IF(H65=909000,Kollektenbons!J$5,SUMIFS(Kollektenübersicht!I:I,Kollektenübersicht!A:A,Nebenrechnungen!H65))),0)</f>
        <v/>
      </c>
      <c r="K65" t="str">
        <f>IFERROR(IF(H65="","",IF(H65=909000,Kollektenbons!K$5,SUMIFS(Kollektenübersicht!K:K,Kollektenübersicht!A:A,Nebenrechnungen!H65))),0)</f>
        <v/>
      </c>
    </row>
    <row r="66" spans="2:11" x14ac:dyDescent="0.25">
      <c r="B66">
        <v>64</v>
      </c>
      <c r="C66" t="str">
        <f>IFERROR(SMALL(Anfangsbestände!A$5:A$100,B66),"")</f>
        <v/>
      </c>
      <c r="E66">
        <v>64</v>
      </c>
      <c r="F66" t="str">
        <f t="shared" si="1"/>
        <v/>
      </c>
      <c r="G66" t="str">
        <f t="shared" si="2"/>
        <v/>
      </c>
      <c r="H66" t="str">
        <f t="shared" si="0"/>
        <v/>
      </c>
      <c r="I66" t="str">
        <f>IFERROR(IF(H66="","",IF(H66=909000,Kollektenbons!I$5,SUMIFS(Anfangsbestände!F:F,Anfangsbestände!A:A,Nebenrechnungen!H66))),0)</f>
        <v/>
      </c>
      <c r="J66" t="str">
        <f>IFERROR(IF(H66="","",IF(H66=909000,Kollektenbons!J$5,SUMIFS(Kollektenübersicht!I:I,Kollektenübersicht!A:A,Nebenrechnungen!H66))),0)</f>
        <v/>
      </c>
      <c r="K66" t="str">
        <f>IFERROR(IF(H66="","",IF(H66=909000,Kollektenbons!K$5,SUMIFS(Kollektenübersicht!K:K,Kollektenübersicht!A:A,Nebenrechnungen!H66))),0)</f>
        <v/>
      </c>
    </row>
    <row r="67" spans="2:11" x14ac:dyDescent="0.25">
      <c r="B67">
        <v>65</v>
      </c>
      <c r="C67" t="str">
        <f>IFERROR(SMALL(Anfangsbestände!A$5:A$100,B67),"")</f>
        <v/>
      </c>
      <c r="E67">
        <v>65</v>
      </c>
      <c r="F67" t="str">
        <f t="shared" si="1"/>
        <v/>
      </c>
      <c r="G67" t="str">
        <f t="shared" si="2"/>
        <v/>
      </c>
      <c r="H67" t="str">
        <f t="shared" ref="H67:H130" si="3">IFERROR(VLOOKUP(G67,E:F,2,FALSE),"")</f>
        <v/>
      </c>
      <c r="I67" t="str">
        <f>IFERROR(IF(H67="","",IF(H67=909000,Kollektenbons!I$5,SUMIFS(Anfangsbestände!F:F,Anfangsbestände!A:A,Nebenrechnungen!H67))),0)</f>
        <v/>
      </c>
      <c r="J67" t="str">
        <f>IFERROR(IF(H67="","",IF(H67=909000,Kollektenbons!J$5,SUMIFS(Kollektenübersicht!I:I,Kollektenübersicht!A:A,Nebenrechnungen!H67))),0)</f>
        <v/>
      </c>
      <c r="K67" t="str">
        <f>IFERROR(IF(H67="","",IF(H67=909000,Kollektenbons!K$5,SUMIFS(Kollektenübersicht!K:K,Kollektenübersicht!A:A,Nebenrechnungen!H67))),0)</f>
        <v/>
      </c>
    </row>
    <row r="68" spans="2:11" x14ac:dyDescent="0.25">
      <c r="B68">
        <v>66</v>
      </c>
      <c r="C68" t="str">
        <f>IFERROR(SMALL(Anfangsbestände!A$5:A$100,B68),"")</f>
        <v/>
      </c>
      <c r="E68">
        <v>66</v>
      </c>
      <c r="F68" t="str">
        <f t="shared" ref="F68:F131" si="4">IFERROR(SMALL(C$3:C$911,E68),"")</f>
        <v/>
      </c>
      <c r="G68" t="str">
        <f t="shared" si="2"/>
        <v/>
      </c>
      <c r="H68" t="str">
        <f t="shared" si="3"/>
        <v/>
      </c>
      <c r="I68" t="str">
        <f>IFERROR(IF(H68="","",IF(H68=909000,Kollektenbons!I$5,SUMIFS(Anfangsbestände!F:F,Anfangsbestände!A:A,Nebenrechnungen!H68))),0)</f>
        <v/>
      </c>
      <c r="J68" t="str">
        <f>IFERROR(IF(H68="","",IF(H68=909000,Kollektenbons!J$5,SUMIFS(Kollektenübersicht!I:I,Kollektenübersicht!A:A,Nebenrechnungen!H68))),0)</f>
        <v/>
      </c>
      <c r="K68" t="str">
        <f>IFERROR(IF(H68="","",IF(H68=909000,Kollektenbons!K$5,SUMIFS(Kollektenübersicht!K:K,Kollektenübersicht!A:A,Nebenrechnungen!H68))),0)</f>
        <v/>
      </c>
    </row>
    <row r="69" spans="2:11" x14ac:dyDescent="0.25">
      <c r="B69">
        <v>67</v>
      </c>
      <c r="C69" t="str">
        <f>IFERROR(SMALL(Anfangsbestände!A$5:A$100,B69),"")</f>
        <v/>
      </c>
      <c r="E69">
        <v>67</v>
      </c>
      <c r="F69" t="str">
        <f t="shared" si="4"/>
        <v/>
      </c>
      <c r="G69" t="str">
        <f t="shared" si="2"/>
        <v/>
      </c>
      <c r="H69" t="str">
        <f t="shared" si="3"/>
        <v/>
      </c>
      <c r="I69" t="str">
        <f>IFERROR(IF(H69="","",IF(H69=909000,Kollektenbons!I$5,SUMIFS(Anfangsbestände!F:F,Anfangsbestände!A:A,Nebenrechnungen!H69))),0)</f>
        <v/>
      </c>
      <c r="J69" t="str">
        <f>IFERROR(IF(H69="","",IF(H69=909000,Kollektenbons!J$5,SUMIFS(Kollektenübersicht!I:I,Kollektenübersicht!A:A,Nebenrechnungen!H69))),0)</f>
        <v/>
      </c>
      <c r="K69" t="str">
        <f>IFERROR(IF(H69="","",IF(H69=909000,Kollektenbons!K$5,SUMIFS(Kollektenübersicht!K:K,Kollektenübersicht!A:A,Nebenrechnungen!H69))),0)</f>
        <v/>
      </c>
    </row>
    <row r="70" spans="2:11" x14ac:dyDescent="0.25">
      <c r="B70">
        <v>68</v>
      </c>
      <c r="C70" t="str">
        <f>IFERROR(SMALL(Anfangsbestände!A$5:A$100,B70),"")</f>
        <v/>
      </c>
      <c r="E70">
        <v>68</v>
      </c>
      <c r="F70" t="str">
        <f t="shared" si="4"/>
        <v/>
      </c>
      <c r="G70" t="str">
        <f t="shared" si="2"/>
        <v/>
      </c>
      <c r="H70" t="str">
        <f t="shared" si="3"/>
        <v/>
      </c>
      <c r="I70" t="str">
        <f>IFERROR(IF(H70="","",IF(H70=909000,Kollektenbons!I$5,SUMIFS(Anfangsbestände!F:F,Anfangsbestände!A:A,Nebenrechnungen!H70))),0)</f>
        <v/>
      </c>
      <c r="J70" t="str">
        <f>IFERROR(IF(H70="","",IF(H70=909000,Kollektenbons!J$5,SUMIFS(Kollektenübersicht!I:I,Kollektenübersicht!A:A,Nebenrechnungen!H70))),0)</f>
        <v/>
      </c>
      <c r="K70" t="str">
        <f>IFERROR(IF(H70="","",IF(H70=909000,Kollektenbons!K$5,SUMIFS(Kollektenübersicht!K:K,Kollektenübersicht!A:A,Nebenrechnungen!H70))),0)</f>
        <v/>
      </c>
    </row>
    <row r="71" spans="2:11" x14ac:dyDescent="0.25">
      <c r="B71">
        <v>69</v>
      </c>
      <c r="C71" t="str">
        <f>IFERROR(SMALL(Anfangsbestände!A$5:A$100,B71),"")</f>
        <v/>
      </c>
      <c r="E71">
        <v>69</v>
      </c>
      <c r="F71" t="str">
        <f t="shared" si="4"/>
        <v/>
      </c>
      <c r="G71" t="str">
        <f t="shared" si="2"/>
        <v/>
      </c>
      <c r="H71" t="str">
        <f t="shared" si="3"/>
        <v/>
      </c>
      <c r="I71" t="str">
        <f>IFERROR(IF(H71="","",IF(H71=909000,Kollektenbons!I$5,SUMIFS(Anfangsbestände!F:F,Anfangsbestände!A:A,Nebenrechnungen!H71))),0)</f>
        <v/>
      </c>
      <c r="J71" t="str">
        <f>IFERROR(IF(H71="","",IF(H71=909000,Kollektenbons!J$5,SUMIFS(Kollektenübersicht!I:I,Kollektenübersicht!A:A,Nebenrechnungen!H71))),0)</f>
        <v/>
      </c>
      <c r="K71" t="str">
        <f>IFERROR(IF(H71="","",IF(H71=909000,Kollektenbons!K$5,SUMIFS(Kollektenübersicht!K:K,Kollektenübersicht!A:A,Nebenrechnungen!H71))),0)</f>
        <v/>
      </c>
    </row>
    <row r="72" spans="2:11" x14ac:dyDescent="0.25">
      <c r="B72">
        <v>70</v>
      </c>
      <c r="C72" t="str">
        <f>IFERROR(SMALL(Anfangsbestände!A$5:A$100,B72),"")</f>
        <v/>
      </c>
      <c r="E72">
        <v>70</v>
      </c>
      <c r="F72" t="str">
        <f t="shared" si="4"/>
        <v/>
      </c>
      <c r="G72" t="str">
        <f t="shared" ref="G72:G135" si="5">IF(F72=F71,"",E72)</f>
        <v/>
      </c>
      <c r="H72" t="str">
        <f t="shared" si="3"/>
        <v/>
      </c>
      <c r="I72" t="str">
        <f>IFERROR(IF(H72="","",IF(H72=909000,Kollektenbons!I$5,SUMIFS(Anfangsbestände!F:F,Anfangsbestände!A:A,Nebenrechnungen!H72))),0)</f>
        <v/>
      </c>
      <c r="J72" t="str">
        <f>IFERROR(IF(H72="","",IF(H72=909000,Kollektenbons!J$5,SUMIFS(Kollektenübersicht!I:I,Kollektenübersicht!A:A,Nebenrechnungen!H72))),0)</f>
        <v/>
      </c>
      <c r="K72" t="str">
        <f>IFERROR(IF(H72="","",IF(H72=909000,Kollektenbons!K$5,SUMIFS(Kollektenübersicht!K:K,Kollektenübersicht!A:A,Nebenrechnungen!H72))),0)</f>
        <v/>
      </c>
    </row>
    <row r="73" spans="2:11" x14ac:dyDescent="0.25">
      <c r="B73">
        <v>71</v>
      </c>
      <c r="C73" t="str">
        <f>IFERROR(SMALL(Anfangsbestände!A$5:A$100,B73),"")</f>
        <v/>
      </c>
      <c r="E73">
        <v>71</v>
      </c>
      <c r="F73" t="str">
        <f t="shared" si="4"/>
        <v/>
      </c>
      <c r="G73" t="str">
        <f t="shared" si="5"/>
        <v/>
      </c>
      <c r="H73" t="str">
        <f t="shared" si="3"/>
        <v/>
      </c>
      <c r="I73" t="str">
        <f>IFERROR(IF(H73="","",IF(H73=909000,Kollektenbons!I$5,SUMIFS(Anfangsbestände!F:F,Anfangsbestände!A:A,Nebenrechnungen!H73))),0)</f>
        <v/>
      </c>
      <c r="J73" t="str">
        <f>IFERROR(IF(H73="","",IF(H73=909000,Kollektenbons!J$5,SUMIFS(Kollektenübersicht!I:I,Kollektenübersicht!A:A,Nebenrechnungen!H73))),0)</f>
        <v/>
      </c>
      <c r="K73" t="str">
        <f>IFERROR(IF(H73="","",IF(H73=909000,Kollektenbons!K$5,SUMIFS(Kollektenübersicht!K:K,Kollektenübersicht!A:A,Nebenrechnungen!H73))),0)</f>
        <v/>
      </c>
    </row>
    <row r="74" spans="2:11" x14ac:dyDescent="0.25">
      <c r="B74">
        <v>72</v>
      </c>
      <c r="C74" t="str">
        <f>IFERROR(SMALL(Anfangsbestände!A$5:A$100,B74),"")</f>
        <v/>
      </c>
      <c r="E74">
        <v>72</v>
      </c>
      <c r="F74" t="str">
        <f t="shared" si="4"/>
        <v/>
      </c>
      <c r="G74" t="str">
        <f t="shared" si="5"/>
        <v/>
      </c>
      <c r="H74" t="str">
        <f t="shared" si="3"/>
        <v/>
      </c>
      <c r="I74" t="str">
        <f>IFERROR(IF(H74="","",IF(H74=909000,Kollektenbons!I$5,SUMIFS(Anfangsbestände!F:F,Anfangsbestände!A:A,Nebenrechnungen!H74))),0)</f>
        <v/>
      </c>
      <c r="J74" t="str">
        <f>IFERROR(IF(H74="","",IF(H74=909000,Kollektenbons!J$5,SUMIFS(Kollektenübersicht!I:I,Kollektenübersicht!A:A,Nebenrechnungen!H74))),0)</f>
        <v/>
      </c>
      <c r="K74" t="str">
        <f>IFERROR(IF(H74="","",IF(H74=909000,Kollektenbons!K$5,SUMIFS(Kollektenübersicht!K:K,Kollektenübersicht!A:A,Nebenrechnungen!H74))),0)</f>
        <v/>
      </c>
    </row>
    <row r="75" spans="2:11" x14ac:dyDescent="0.25">
      <c r="B75">
        <v>73</v>
      </c>
      <c r="C75" t="str">
        <f>IFERROR(SMALL(Anfangsbestände!A$5:A$100,B75),"")</f>
        <v/>
      </c>
      <c r="E75">
        <v>73</v>
      </c>
      <c r="F75" t="str">
        <f t="shared" si="4"/>
        <v/>
      </c>
      <c r="G75" t="str">
        <f t="shared" si="5"/>
        <v/>
      </c>
      <c r="H75" t="str">
        <f t="shared" si="3"/>
        <v/>
      </c>
      <c r="I75" t="str">
        <f>IFERROR(IF(H75="","",IF(H75=909000,Kollektenbons!I$5,SUMIFS(Anfangsbestände!F:F,Anfangsbestände!A:A,Nebenrechnungen!H75))),0)</f>
        <v/>
      </c>
      <c r="J75" t="str">
        <f>IFERROR(IF(H75="","",IF(H75=909000,Kollektenbons!J$5,SUMIFS(Kollektenübersicht!I:I,Kollektenübersicht!A:A,Nebenrechnungen!H75))),0)</f>
        <v/>
      </c>
      <c r="K75" t="str">
        <f>IFERROR(IF(H75="","",IF(H75=909000,Kollektenbons!K$5,SUMIFS(Kollektenübersicht!K:K,Kollektenübersicht!A:A,Nebenrechnungen!H75))),0)</f>
        <v/>
      </c>
    </row>
    <row r="76" spans="2:11" x14ac:dyDescent="0.25">
      <c r="B76">
        <v>74</v>
      </c>
      <c r="C76" t="str">
        <f>IFERROR(SMALL(Anfangsbestände!A$5:A$100,B76),"")</f>
        <v/>
      </c>
      <c r="E76">
        <v>74</v>
      </c>
      <c r="F76" t="str">
        <f t="shared" si="4"/>
        <v/>
      </c>
      <c r="G76" t="str">
        <f t="shared" si="5"/>
        <v/>
      </c>
      <c r="H76" t="str">
        <f t="shared" si="3"/>
        <v/>
      </c>
      <c r="I76" t="str">
        <f>IFERROR(IF(H76="","",IF(H76=909000,Kollektenbons!I$5,SUMIFS(Anfangsbestände!F:F,Anfangsbestände!A:A,Nebenrechnungen!H76))),0)</f>
        <v/>
      </c>
      <c r="J76" t="str">
        <f>IFERROR(IF(H76="","",IF(H76=909000,Kollektenbons!J$5,SUMIFS(Kollektenübersicht!I:I,Kollektenübersicht!A:A,Nebenrechnungen!H76))),0)</f>
        <v/>
      </c>
      <c r="K76" t="str">
        <f>IFERROR(IF(H76="","",IF(H76=909000,Kollektenbons!K$5,SUMIFS(Kollektenübersicht!K:K,Kollektenübersicht!A:A,Nebenrechnungen!H76))),0)</f>
        <v/>
      </c>
    </row>
    <row r="77" spans="2:11" x14ac:dyDescent="0.25">
      <c r="B77">
        <v>75</v>
      </c>
      <c r="C77" t="str">
        <f>IFERROR(SMALL(Anfangsbestände!A$5:A$100,B77),"")</f>
        <v/>
      </c>
      <c r="E77">
        <v>75</v>
      </c>
      <c r="F77" t="str">
        <f t="shared" si="4"/>
        <v/>
      </c>
      <c r="G77" t="str">
        <f t="shared" si="5"/>
        <v/>
      </c>
      <c r="H77" t="str">
        <f t="shared" si="3"/>
        <v/>
      </c>
      <c r="I77" t="str">
        <f>IFERROR(IF(H77="","",IF(H77=909000,Kollektenbons!I$5,SUMIFS(Anfangsbestände!F:F,Anfangsbestände!A:A,Nebenrechnungen!H77))),0)</f>
        <v/>
      </c>
      <c r="J77" t="str">
        <f>IFERROR(IF(H77="","",IF(H77=909000,Kollektenbons!J$5,SUMIFS(Kollektenübersicht!I:I,Kollektenübersicht!A:A,Nebenrechnungen!H77))),0)</f>
        <v/>
      </c>
      <c r="K77" t="str">
        <f>IFERROR(IF(H77="","",IF(H77=909000,Kollektenbons!K$5,SUMIFS(Kollektenübersicht!K:K,Kollektenübersicht!A:A,Nebenrechnungen!H77))),0)</f>
        <v/>
      </c>
    </row>
    <row r="78" spans="2:11" x14ac:dyDescent="0.25">
      <c r="B78">
        <v>76</v>
      </c>
      <c r="C78" t="str">
        <f>IFERROR(SMALL(Anfangsbestände!A$5:A$100,B78),"")</f>
        <v/>
      </c>
      <c r="E78">
        <v>76</v>
      </c>
      <c r="F78" t="str">
        <f t="shared" si="4"/>
        <v/>
      </c>
      <c r="G78" t="str">
        <f t="shared" si="5"/>
        <v/>
      </c>
      <c r="H78" t="str">
        <f t="shared" si="3"/>
        <v/>
      </c>
      <c r="I78" t="str">
        <f>IFERROR(IF(H78="","",IF(H78=909000,Kollektenbons!I$5,SUMIFS(Anfangsbestände!F:F,Anfangsbestände!A:A,Nebenrechnungen!H78))),0)</f>
        <v/>
      </c>
      <c r="J78" t="str">
        <f>IFERROR(IF(H78="","",IF(H78=909000,Kollektenbons!J$5,SUMIFS(Kollektenübersicht!I:I,Kollektenübersicht!A:A,Nebenrechnungen!H78))),0)</f>
        <v/>
      </c>
      <c r="K78" t="str">
        <f>IFERROR(IF(H78="","",IF(H78=909000,Kollektenbons!K$5,SUMIFS(Kollektenübersicht!K:K,Kollektenübersicht!A:A,Nebenrechnungen!H78))),0)</f>
        <v/>
      </c>
    </row>
    <row r="79" spans="2:11" x14ac:dyDescent="0.25">
      <c r="B79">
        <v>77</v>
      </c>
      <c r="C79" t="str">
        <f>IFERROR(SMALL(Anfangsbestände!A$5:A$100,B79),"")</f>
        <v/>
      </c>
      <c r="E79">
        <v>77</v>
      </c>
      <c r="F79" t="str">
        <f t="shared" si="4"/>
        <v/>
      </c>
      <c r="G79" t="str">
        <f t="shared" si="5"/>
        <v/>
      </c>
      <c r="H79" t="str">
        <f t="shared" si="3"/>
        <v/>
      </c>
      <c r="I79" t="str">
        <f>IFERROR(IF(H79="","",IF(H79=909000,Kollektenbons!I$5,SUMIFS(Anfangsbestände!F:F,Anfangsbestände!A:A,Nebenrechnungen!H79))),0)</f>
        <v/>
      </c>
      <c r="J79" t="str">
        <f>IFERROR(IF(H79="","",IF(H79=909000,Kollektenbons!J$5,SUMIFS(Kollektenübersicht!I:I,Kollektenübersicht!A:A,Nebenrechnungen!H79))),0)</f>
        <v/>
      </c>
      <c r="K79" t="str">
        <f>IFERROR(IF(H79="","",IF(H79=909000,Kollektenbons!K$5,SUMIFS(Kollektenübersicht!K:K,Kollektenübersicht!A:A,Nebenrechnungen!H79))),0)</f>
        <v/>
      </c>
    </row>
    <row r="80" spans="2:11" x14ac:dyDescent="0.25">
      <c r="B80">
        <v>78</v>
      </c>
      <c r="C80" t="str">
        <f>IFERROR(SMALL(Anfangsbestände!A$5:A$100,B80),"")</f>
        <v/>
      </c>
      <c r="E80">
        <v>78</v>
      </c>
      <c r="F80" t="str">
        <f t="shared" si="4"/>
        <v/>
      </c>
      <c r="G80" t="str">
        <f t="shared" si="5"/>
        <v/>
      </c>
      <c r="H80" t="str">
        <f t="shared" si="3"/>
        <v/>
      </c>
      <c r="I80" t="str">
        <f>IFERROR(IF(H80="","",IF(H80=909000,Kollektenbons!I$5,SUMIFS(Anfangsbestände!F:F,Anfangsbestände!A:A,Nebenrechnungen!H80))),0)</f>
        <v/>
      </c>
      <c r="J80" t="str">
        <f>IFERROR(IF(H80="","",IF(H80=909000,Kollektenbons!J$5,SUMIFS(Kollektenübersicht!I:I,Kollektenübersicht!A:A,Nebenrechnungen!H80))),0)</f>
        <v/>
      </c>
      <c r="K80" t="str">
        <f>IFERROR(IF(H80="","",IF(H80=909000,Kollektenbons!K$5,SUMIFS(Kollektenübersicht!K:K,Kollektenübersicht!A:A,Nebenrechnungen!H80))),0)</f>
        <v/>
      </c>
    </row>
    <row r="81" spans="2:11" x14ac:dyDescent="0.25">
      <c r="B81">
        <v>79</v>
      </c>
      <c r="C81" t="str">
        <f>IFERROR(SMALL(Anfangsbestände!A$5:A$100,B81),"")</f>
        <v/>
      </c>
      <c r="E81">
        <v>79</v>
      </c>
      <c r="F81" t="str">
        <f t="shared" si="4"/>
        <v/>
      </c>
      <c r="G81" t="str">
        <f t="shared" si="5"/>
        <v/>
      </c>
      <c r="H81" t="str">
        <f t="shared" si="3"/>
        <v/>
      </c>
      <c r="I81" t="str">
        <f>IFERROR(IF(H81="","",IF(H81=909000,Kollektenbons!I$5,SUMIFS(Anfangsbestände!F:F,Anfangsbestände!A:A,Nebenrechnungen!H81))),0)</f>
        <v/>
      </c>
      <c r="J81" t="str">
        <f>IFERROR(IF(H81="","",IF(H81=909000,Kollektenbons!J$5,SUMIFS(Kollektenübersicht!I:I,Kollektenübersicht!A:A,Nebenrechnungen!H81))),0)</f>
        <v/>
      </c>
      <c r="K81" t="str">
        <f>IFERROR(IF(H81="","",IF(H81=909000,Kollektenbons!K$5,SUMIFS(Kollektenübersicht!K:K,Kollektenübersicht!A:A,Nebenrechnungen!H81))),0)</f>
        <v/>
      </c>
    </row>
    <row r="82" spans="2:11" x14ac:dyDescent="0.25">
      <c r="B82">
        <v>80</v>
      </c>
      <c r="C82" t="str">
        <f>IFERROR(SMALL(Anfangsbestände!A$5:A$100,B82),"")</f>
        <v/>
      </c>
      <c r="E82">
        <v>80</v>
      </c>
      <c r="F82" t="str">
        <f t="shared" si="4"/>
        <v/>
      </c>
      <c r="G82" t="str">
        <f t="shared" si="5"/>
        <v/>
      </c>
      <c r="H82" t="str">
        <f t="shared" si="3"/>
        <v/>
      </c>
      <c r="I82" t="str">
        <f>IFERROR(IF(H82="","",IF(H82=909000,Kollektenbons!I$5,SUMIFS(Anfangsbestände!F:F,Anfangsbestände!A:A,Nebenrechnungen!H82))),0)</f>
        <v/>
      </c>
      <c r="J82" t="str">
        <f>IFERROR(IF(H82="","",IF(H82=909000,Kollektenbons!J$5,SUMIFS(Kollektenübersicht!I:I,Kollektenübersicht!A:A,Nebenrechnungen!H82))),0)</f>
        <v/>
      </c>
      <c r="K82" t="str">
        <f>IFERROR(IF(H82="","",IF(H82=909000,Kollektenbons!K$5,SUMIFS(Kollektenübersicht!K:K,Kollektenübersicht!A:A,Nebenrechnungen!H82))),0)</f>
        <v/>
      </c>
    </row>
    <row r="83" spans="2:11" x14ac:dyDescent="0.25">
      <c r="B83">
        <v>81</v>
      </c>
      <c r="C83" t="str">
        <f>IFERROR(SMALL(Anfangsbestände!A$5:A$100,B83),"")</f>
        <v/>
      </c>
      <c r="E83">
        <v>81</v>
      </c>
      <c r="F83" t="str">
        <f t="shared" si="4"/>
        <v/>
      </c>
      <c r="G83" t="str">
        <f t="shared" si="5"/>
        <v/>
      </c>
      <c r="H83" t="str">
        <f t="shared" si="3"/>
        <v/>
      </c>
      <c r="I83" t="str">
        <f>IFERROR(IF(H83="","",IF(H83=909000,Kollektenbons!I$5,SUMIFS(Anfangsbestände!F:F,Anfangsbestände!A:A,Nebenrechnungen!H83))),0)</f>
        <v/>
      </c>
      <c r="J83" t="str">
        <f>IFERROR(IF(H83="","",IF(H83=909000,Kollektenbons!J$5,SUMIFS(Kollektenübersicht!I:I,Kollektenübersicht!A:A,Nebenrechnungen!H83))),0)</f>
        <v/>
      </c>
      <c r="K83" t="str">
        <f>IFERROR(IF(H83="","",IF(H83=909000,Kollektenbons!K$5,SUMIFS(Kollektenübersicht!K:K,Kollektenübersicht!A:A,Nebenrechnungen!H83))),0)</f>
        <v/>
      </c>
    </row>
    <row r="84" spans="2:11" x14ac:dyDescent="0.25">
      <c r="B84">
        <v>82</v>
      </c>
      <c r="C84" t="str">
        <f>IFERROR(SMALL(Anfangsbestände!A$5:A$100,B84),"")</f>
        <v/>
      </c>
      <c r="E84">
        <v>82</v>
      </c>
      <c r="F84" t="str">
        <f t="shared" si="4"/>
        <v/>
      </c>
      <c r="G84" t="str">
        <f t="shared" si="5"/>
        <v/>
      </c>
      <c r="H84" t="str">
        <f t="shared" si="3"/>
        <v/>
      </c>
      <c r="I84" t="str">
        <f>IFERROR(IF(H84="","",IF(H84=909000,Kollektenbons!I$5,SUMIFS(Anfangsbestände!F:F,Anfangsbestände!A:A,Nebenrechnungen!H84))),0)</f>
        <v/>
      </c>
      <c r="J84" t="str">
        <f>IFERROR(IF(H84="","",IF(H84=909000,Kollektenbons!J$5,SUMIFS(Kollektenübersicht!I:I,Kollektenübersicht!A:A,Nebenrechnungen!H84))),0)</f>
        <v/>
      </c>
      <c r="K84" t="str">
        <f>IFERROR(IF(H84="","",IF(H84=909000,Kollektenbons!K$5,SUMIFS(Kollektenübersicht!K:K,Kollektenübersicht!A:A,Nebenrechnungen!H84))),0)</f>
        <v/>
      </c>
    </row>
    <row r="85" spans="2:11" x14ac:dyDescent="0.25">
      <c r="B85">
        <v>83</v>
      </c>
      <c r="C85" t="str">
        <f>IFERROR(SMALL(Anfangsbestände!A$5:A$100,B85),"")</f>
        <v/>
      </c>
      <c r="E85">
        <v>83</v>
      </c>
      <c r="F85" t="str">
        <f t="shared" si="4"/>
        <v/>
      </c>
      <c r="G85" t="str">
        <f t="shared" si="5"/>
        <v/>
      </c>
      <c r="H85" t="str">
        <f t="shared" si="3"/>
        <v/>
      </c>
      <c r="I85" t="str">
        <f>IFERROR(IF(H85="","",IF(H85=909000,Kollektenbons!I$5,SUMIFS(Anfangsbestände!F:F,Anfangsbestände!A:A,Nebenrechnungen!H85))),0)</f>
        <v/>
      </c>
      <c r="J85" t="str">
        <f>IFERROR(IF(H85="","",IF(H85=909000,Kollektenbons!J$5,SUMIFS(Kollektenübersicht!I:I,Kollektenübersicht!A:A,Nebenrechnungen!H85))),0)</f>
        <v/>
      </c>
      <c r="K85" t="str">
        <f>IFERROR(IF(H85="","",IF(H85=909000,Kollektenbons!K$5,SUMIFS(Kollektenübersicht!K:K,Kollektenübersicht!A:A,Nebenrechnungen!H85))),0)</f>
        <v/>
      </c>
    </row>
    <row r="86" spans="2:11" x14ac:dyDescent="0.25">
      <c r="B86">
        <v>84</v>
      </c>
      <c r="C86" t="str">
        <f>IFERROR(SMALL(Anfangsbestände!A$5:A$100,B86),"")</f>
        <v/>
      </c>
      <c r="E86">
        <v>84</v>
      </c>
      <c r="F86" t="str">
        <f t="shared" si="4"/>
        <v/>
      </c>
      <c r="G86" t="str">
        <f t="shared" si="5"/>
        <v/>
      </c>
      <c r="H86" t="str">
        <f t="shared" si="3"/>
        <v/>
      </c>
      <c r="I86" t="str">
        <f>IFERROR(IF(H86="","",IF(H86=909000,Kollektenbons!I$5,SUMIFS(Anfangsbestände!F:F,Anfangsbestände!A:A,Nebenrechnungen!H86))),0)</f>
        <v/>
      </c>
      <c r="J86" t="str">
        <f>IFERROR(IF(H86="","",IF(H86=909000,Kollektenbons!J$5,SUMIFS(Kollektenübersicht!I:I,Kollektenübersicht!A:A,Nebenrechnungen!H86))),0)</f>
        <v/>
      </c>
      <c r="K86" t="str">
        <f>IFERROR(IF(H86="","",IF(H86=909000,Kollektenbons!K$5,SUMIFS(Kollektenübersicht!K:K,Kollektenübersicht!A:A,Nebenrechnungen!H86))),0)</f>
        <v/>
      </c>
    </row>
    <row r="87" spans="2:11" x14ac:dyDescent="0.25">
      <c r="B87">
        <v>85</v>
      </c>
      <c r="C87" t="str">
        <f>IFERROR(SMALL(Anfangsbestände!A$5:A$100,B87),"")</f>
        <v/>
      </c>
      <c r="E87">
        <v>85</v>
      </c>
      <c r="F87" t="str">
        <f t="shared" si="4"/>
        <v/>
      </c>
      <c r="G87" t="str">
        <f t="shared" si="5"/>
        <v/>
      </c>
      <c r="H87" t="str">
        <f t="shared" si="3"/>
        <v/>
      </c>
      <c r="I87" t="str">
        <f>IFERROR(IF(H87="","",IF(H87=909000,Kollektenbons!I$5,SUMIFS(Anfangsbestände!F:F,Anfangsbestände!A:A,Nebenrechnungen!H87))),0)</f>
        <v/>
      </c>
      <c r="J87" t="str">
        <f>IFERROR(IF(H87="","",IF(H87=909000,Kollektenbons!J$5,SUMIFS(Kollektenübersicht!I:I,Kollektenübersicht!A:A,Nebenrechnungen!H87))),0)</f>
        <v/>
      </c>
      <c r="K87" t="str">
        <f>IFERROR(IF(H87="","",IF(H87=909000,Kollektenbons!K$5,SUMIFS(Kollektenübersicht!K:K,Kollektenübersicht!A:A,Nebenrechnungen!H87))),0)</f>
        <v/>
      </c>
    </row>
    <row r="88" spans="2:11" x14ac:dyDescent="0.25">
      <c r="B88">
        <v>86</v>
      </c>
      <c r="C88" t="str">
        <f>IFERROR(SMALL(Anfangsbestände!A$5:A$100,B88),"")</f>
        <v/>
      </c>
      <c r="E88">
        <v>86</v>
      </c>
      <c r="F88" t="str">
        <f t="shared" si="4"/>
        <v/>
      </c>
      <c r="G88" t="str">
        <f t="shared" si="5"/>
        <v/>
      </c>
      <c r="H88" t="str">
        <f t="shared" si="3"/>
        <v/>
      </c>
      <c r="I88" t="str">
        <f>IFERROR(IF(H88="","",IF(H88=909000,Kollektenbons!I$5,SUMIFS(Anfangsbestände!F:F,Anfangsbestände!A:A,Nebenrechnungen!H88))),0)</f>
        <v/>
      </c>
      <c r="J88" t="str">
        <f>IFERROR(IF(H88="","",IF(H88=909000,Kollektenbons!J$5,SUMIFS(Kollektenübersicht!I:I,Kollektenübersicht!A:A,Nebenrechnungen!H88))),0)</f>
        <v/>
      </c>
      <c r="K88" t="str">
        <f>IFERROR(IF(H88="","",IF(H88=909000,Kollektenbons!K$5,SUMIFS(Kollektenübersicht!K:K,Kollektenübersicht!A:A,Nebenrechnungen!H88))),0)</f>
        <v/>
      </c>
    </row>
    <row r="89" spans="2:11" x14ac:dyDescent="0.25">
      <c r="B89">
        <v>87</v>
      </c>
      <c r="C89" t="str">
        <f>IFERROR(SMALL(Anfangsbestände!A$5:A$100,B89),"")</f>
        <v/>
      </c>
      <c r="E89">
        <v>87</v>
      </c>
      <c r="F89" t="str">
        <f t="shared" si="4"/>
        <v/>
      </c>
      <c r="G89" t="str">
        <f t="shared" si="5"/>
        <v/>
      </c>
      <c r="H89" t="str">
        <f t="shared" si="3"/>
        <v/>
      </c>
      <c r="I89" t="str">
        <f>IFERROR(IF(H89="","",IF(H89=909000,Kollektenbons!I$5,SUMIFS(Anfangsbestände!F:F,Anfangsbestände!A:A,Nebenrechnungen!H89))),0)</f>
        <v/>
      </c>
      <c r="J89" t="str">
        <f>IFERROR(IF(H89="","",IF(H89=909000,Kollektenbons!J$5,SUMIFS(Kollektenübersicht!I:I,Kollektenübersicht!A:A,Nebenrechnungen!H89))),0)</f>
        <v/>
      </c>
      <c r="K89" t="str">
        <f>IFERROR(IF(H89="","",IF(H89=909000,Kollektenbons!K$5,SUMIFS(Kollektenübersicht!K:K,Kollektenübersicht!A:A,Nebenrechnungen!H89))),0)</f>
        <v/>
      </c>
    </row>
    <row r="90" spans="2:11" x14ac:dyDescent="0.25">
      <c r="B90">
        <v>88</v>
      </c>
      <c r="C90" t="str">
        <f>IFERROR(SMALL(Anfangsbestände!A$5:A$100,B90),"")</f>
        <v/>
      </c>
      <c r="E90">
        <v>88</v>
      </c>
      <c r="F90" t="str">
        <f t="shared" si="4"/>
        <v/>
      </c>
      <c r="G90" t="str">
        <f t="shared" si="5"/>
        <v/>
      </c>
      <c r="H90" t="str">
        <f t="shared" si="3"/>
        <v/>
      </c>
      <c r="I90" t="str">
        <f>IFERROR(IF(H90="","",IF(H90=909000,Kollektenbons!I$5,SUMIFS(Anfangsbestände!F:F,Anfangsbestände!A:A,Nebenrechnungen!H90))),0)</f>
        <v/>
      </c>
      <c r="J90" t="str">
        <f>IFERROR(IF(H90="","",IF(H90=909000,Kollektenbons!J$5,SUMIFS(Kollektenübersicht!I:I,Kollektenübersicht!A:A,Nebenrechnungen!H90))),0)</f>
        <v/>
      </c>
      <c r="K90" t="str">
        <f>IFERROR(IF(H90="","",IF(H90=909000,Kollektenbons!K$5,SUMIFS(Kollektenübersicht!K:K,Kollektenübersicht!A:A,Nebenrechnungen!H90))),0)</f>
        <v/>
      </c>
    </row>
    <row r="91" spans="2:11" x14ac:dyDescent="0.25">
      <c r="B91">
        <v>89</v>
      </c>
      <c r="C91" t="str">
        <f>IFERROR(SMALL(Anfangsbestände!A$5:A$100,B91),"")</f>
        <v/>
      </c>
      <c r="E91">
        <v>89</v>
      </c>
      <c r="F91" t="str">
        <f t="shared" si="4"/>
        <v/>
      </c>
      <c r="G91" t="str">
        <f t="shared" si="5"/>
        <v/>
      </c>
      <c r="H91" t="str">
        <f t="shared" si="3"/>
        <v/>
      </c>
      <c r="I91" t="str">
        <f>IFERROR(IF(H91="","",IF(H91=909000,Kollektenbons!I$5,SUMIFS(Anfangsbestände!F:F,Anfangsbestände!A:A,Nebenrechnungen!H91))),0)</f>
        <v/>
      </c>
      <c r="J91" t="str">
        <f>IFERROR(IF(H91="","",IF(H91=909000,Kollektenbons!J$5,SUMIFS(Kollektenübersicht!I:I,Kollektenübersicht!A:A,Nebenrechnungen!H91))),0)</f>
        <v/>
      </c>
      <c r="K91" t="str">
        <f>IFERROR(IF(H91="","",IF(H91=909000,Kollektenbons!K$5,SUMIFS(Kollektenübersicht!K:K,Kollektenübersicht!A:A,Nebenrechnungen!H91))),0)</f>
        <v/>
      </c>
    </row>
    <row r="92" spans="2:11" x14ac:dyDescent="0.25">
      <c r="B92">
        <v>90</v>
      </c>
      <c r="C92" t="str">
        <f>IFERROR(SMALL(Anfangsbestände!A$5:A$100,B92),"")</f>
        <v/>
      </c>
      <c r="E92">
        <v>90</v>
      </c>
      <c r="F92" t="str">
        <f t="shared" si="4"/>
        <v/>
      </c>
      <c r="G92" t="str">
        <f t="shared" si="5"/>
        <v/>
      </c>
      <c r="H92" t="str">
        <f t="shared" si="3"/>
        <v/>
      </c>
      <c r="I92" t="str">
        <f>IFERROR(IF(H92="","",IF(H92=909000,Kollektenbons!I$5,SUMIFS(Anfangsbestände!F:F,Anfangsbestände!A:A,Nebenrechnungen!H92))),0)</f>
        <v/>
      </c>
      <c r="J92" t="str">
        <f>IFERROR(IF(H92="","",IF(H92=909000,Kollektenbons!J$5,SUMIFS(Kollektenübersicht!I:I,Kollektenübersicht!A:A,Nebenrechnungen!H92))),0)</f>
        <v/>
      </c>
      <c r="K92" t="str">
        <f>IFERROR(IF(H92="","",IF(H92=909000,Kollektenbons!K$5,SUMIFS(Kollektenübersicht!K:K,Kollektenübersicht!A:A,Nebenrechnungen!H92))),0)</f>
        <v/>
      </c>
    </row>
    <row r="93" spans="2:11" x14ac:dyDescent="0.25">
      <c r="B93">
        <v>91</v>
      </c>
      <c r="C93" t="str">
        <f>IFERROR(SMALL(Anfangsbestände!A$5:A$100,B93),"")</f>
        <v/>
      </c>
      <c r="E93">
        <v>91</v>
      </c>
      <c r="F93" t="str">
        <f t="shared" si="4"/>
        <v/>
      </c>
      <c r="G93" t="str">
        <f t="shared" si="5"/>
        <v/>
      </c>
      <c r="H93" t="str">
        <f t="shared" si="3"/>
        <v/>
      </c>
      <c r="I93" t="str">
        <f>IFERROR(IF(H93="","",IF(H93=909000,Kollektenbons!I$5,SUMIFS(Anfangsbestände!F:F,Anfangsbestände!A:A,Nebenrechnungen!H93))),0)</f>
        <v/>
      </c>
      <c r="J93" t="str">
        <f>IFERROR(IF(H93="","",IF(H93=909000,Kollektenbons!J$5,SUMIFS(Kollektenübersicht!I:I,Kollektenübersicht!A:A,Nebenrechnungen!H93))),0)</f>
        <v/>
      </c>
      <c r="K93" t="str">
        <f>IFERROR(IF(H93="","",IF(H93=909000,Kollektenbons!K$5,SUMIFS(Kollektenübersicht!K:K,Kollektenübersicht!A:A,Nebenrechnungen!H93))),0)</f>
        <v/>
      </c>
    </row>
    <row r="94" spans="2:11" x14ac:dyDescent="0.25">
      <c r="B94">
        <v>92</v>
      </c>
      <c r="C94" t="str">
        <f>IFERROR(SMALL(Anfangsbestände!A$5:A$100,B94),"")</f>
        <v/>
      </c>
      <c r="E94">
        <v>92</v>
      </c>
      <c r="F94" t="str">
        <f t="shared" si="4"/>
        <v/>
      </c>
      <c r="G94" t="str">
        <f t="shared" si="5"/>
        <v/>
      </c>
      <c r="H94" t="str">
        <f t="shared" si="3"/>
        <v/>
      </c>
      <c r="I94" t="str">
        <f>IFERROR(IF(H94="","",IF(H94=909000,Kollektenbons!I$5,SUMIFS(Anfangsbestände!F:F,Anfangsbestände!A:A,Nebenrechnungen!H94))),0)</f>
        <v/>
      </c>
      <c r="J94" t="str">
        <f>IFERROR(IF(H94="","",IF(H94=909000,Kollektenbons!J$5,SUMIFS(Kollektenübersicht!I:I,Kollektenübersicht!A:A,Nebenrechnungen!H94))),0)</f>
        <v/>
      </c>
      <c r="K94" t="str">
        <f>IFERROR(IF(H94="","",IF(H94=909000,Kollektenbons!K$5,SUMIFS(Kollektenübersicht!K:K,Kollektenübersicht!A:A,Nebenrechnungen!H94))),0)</f>
        <v/>
      </c>
    </row>
    <row r="95" spans="2:11" x14ac:dyDescent="0.25">
      <c r="B95">
        <v>93</v>
      </c>
      <c r="C95" t="str">
        <f>IFERROR(SMALL(Anfangsbestände!A$5:A$100,B95),"")</f>
        <v/>
      </c>
      <c r="E95">
        <v>93</v>
      </c>
      <c r="F95" t="str">
        <f t="shared" si="4"/>
        <v/>
      </c>
      <c r="G95" t="str">
        <f t="shared" si="5"/>
        <v/>
      </c>
      <c r="H95" t="str">
        <f t="shared" si="3"/>
        <v/>
      </c>
      <c r="I95" t="str">
        <f>IFERROR(IF(H95="","",IF(H95=909000,Kollektenbons!I$5,SUMIFS(Anfangsbestände!F:F,Anfangsbestände!A:A,Nebenrechnungen!H95))),0)</f>
        <v/>
      </c>
      <c r="J95" t="str">
        <f>IFERROR(IF(H95="","",IF(H95=909000,Kollektenbons!J$5,SUMIFS(Kollektenübersicht!I:I,Kollektenübersicht!A:A,Nebenrechnungen!H95))),0)</f>
        <v/>
      </c>
      <c r="K95" t="str">
        <f>IFERROR(IF(H95="","",IF(H95=909000,Kollektenbons!K$5,SUMIFS(Kollektenübersicht!K:K,Kollektenübersicht!A:A,Nebenrechnungen!H95))),0)</f>
        <v/>
      </c>
    </row>
    <row r="96" spans="2:11" x14ac:dyDescent="0.25">
      <c r="B96">
        <v>94</v>
      </c>
      <c r="C96" t="str">
        <f>IFERROR(SMALL(Anfangsbestände!A$5:A$100,B96),"")</f>
        <v/>
      </c>
      <c r="E96">
        <v>94</v>
      </c>
      <c r="F96" t="str">
        <f t="shared" si="4"/>
        <v/>
      </c>
      <c r="G96" t="str">
        <f t="shared" si="5"/>
        <v/>
      </c>
      <c r="H96" t="str">
        <f t="shared" si="3"/>
        <v/>
      </c>
      <c r="I96" t="str">
        <f>IFERROR(IF(H96="","",IF(H96=909000,Kollektenbons!I$5,SUMIFS(Anfangsbestände!F:F,Anfangsbestände!A:A,Nebenrechnungen!H96))),0)</f>
        <v/>
      </c>
      <c r="J96" t="str">
        <f>IFERROR(IF(H96="","",IF(H96=909000,Kollektenbons!J$5,SUMIFS(Kollektenübersicht!I:I,Kollektenübersicht!A:A,Nebenrechnungen!H96))),0)</f>
        <v/>
      </c>
      <c r="K96" t="str">
        <f>IFERROR(IF(H96="","",IF(H96=909000,Kollektenbons!K$5,SUMIFS(Kollektenübersicht!K:K,Kollektenübersicht!A:A,Nebenrechnungen!H96))),0)</f>
        <v/>
      </c>
    </row>
    <row r="97" spans="2:11" x14ac:dyDescent="0.25">
      <c r="B97">
        <v>95</v>
      </c>
      <c r="C97" t="str">
        <f>IFERROR(SMALL(Anfangsbestände!A$5:A$100,B97),"")</f>
        <v/>
      </c>
      <c r="E97">
        <v>95</v>
      </c>
      <c r="F97" t="str">
        <f t="shared" si="4"/>
        <v/>
      </c>
      <c r="G97" t="str">
        <f t="shared" si="5"/>
        <v/>
      </c>
      <c r="H97" t="str">
        <f t="shared" si="3"/>
        <v/>
      </c>
      <c r="I97" t="str">
        <f>IFERROR(IF(H97="","",IF(H97=909000,Kollektenbons!I$5,SUMIFS(Anfangsbestände!F:F,Anfangsbestände!A:A,Nebenrechnungen!H97))),0)</f>
        <v/>
      </c>
      <c r="J97" t="str">
        <f>IFERROR(IF(H97="","",IF(H97=909000,Kollektenbons!J$5,SUMIFS(Kollektenübersicht!I:I,Kollektenübersicht!A:A,Nebenrechnungen!H97))),0)</f>
        <v/>
      </c>
      <c r="K97" t="str">
        <f>IFERROR(IF(H97="","",IF(H97=909000,Kollektenbons!K$5,SUMIFS(Kollektenübersicht!K:K,Kollektenübersicht!A:A,Nebenrechnungen!H97))),0)</f>
        <v/>
      </c>
    </row>
    <row r="98" spans="2:11" x14ac:dyDescent="0.25">
      <c r="B98">
        <v>96</v>
      </c>
      <c r="C98" t="str">
        <f>IFERROR(SMALL(Anfangsbestände!A$5:A$100,B98),"")</f>
        <v/>
      </c>
      <c r="E98">
        <v>96</v>
      </c>
      <c r="F98" t="str">
        <f t="shared" si="4"/>
        <v/>
      </c>
      <c r="G98" t="str">
        <f t="shared" si="5"/>
        <v/>
      </c>
      <c r="H98" t="str">
        <f t="shared" si="3"/>
        <v/>
      </c>
      <c r="I98" t="str">
        <f>IFERROR(IF(H98="","",IF(H98=909000,Kollektenbons!I$5,SUMIFS(Anfangsbestände!F:F,Anfangsbestände!A:A,Nebenrechnungen!H98))),0)</f>
        <v/>
      </c>
      <c r="J98" t="str">
        <f>IFERROR(IF(H98="","",IF(H98=909000,Kollektenbons!J$5,SUMIFS(Kollektenübersicht!I:I,Kollektenübersicht!A:A,Nebenrechnungen!H98))),0)</f>
        <v/>
      </c>
      <c r="K98" t="str">
        <f>IFERROR(IF(H98="","",IF(H98=909000,Kollektenbons!K$5,SUMIFS(Kollektenübersicht!K:K,Kollektenübersicht!A:A,Nebenrechnungen!H98))),0)</f>
        <v/>
      </c>
    </row>
    <row r="99" spans="2:11" x14ac:dyDescent="0.25">
      <c r="B99">
        <v>97</v>
      </c>
      <c r="C99" t="str">
        <f>IFERROR(SMALL(Anfangsbestände!A$5:A$100,B99),"")</f>
        <v/>
      </c>
      <c r="E99">
        <v>97</v>
      </c>
      <c r="F99" t="str">
        <f t="shared" si="4"/>
        <v/>
      </c>
      <c r="G99" t="str">
        <f t="shared" si="5"/>
        <v/>
      </c>
      <c r="H99" t="str">
        <f t="shared" si="3"/>
        <v/>
      </c>
      <c r="I99" t="str">
        <f>IFERROR(IF(H99="","",IF(H99=909000,Kollektenbons!I$5,SUMIFS(Anfangsbestände!F:F,Anfangsbestände!A:A,Nebenrechnungen!H99))),0)</f>
        <v/>
      </c>
      <c r="J99" t="str">
        <f>IFERROR(IF(H99="","",IF(H99=909000,Kollektenbons!J$5,SUMIFS(Kollektenübersicht!I:I,Kollektenübersicht!A:A,Nebenrechnungen!H99))),0)</f>
        <v/>
      </c>
      <c r="K99" t="str">
        <f>IFERROR(IF(H99="","",IF(H99=909000,Kollektenbons!K$5,SUMIFS(Kollektenübersicht!K:K,Kollektenübersicht!A:A,Nebenrechnungen!H99))),0)</f>
        <v/>
      </c>
    </row>
    <row r="100" spans="2:11" x14ac:dyDescent="0.25">
      <c r="B100">
        <v>98</v>
      </c>
      <c r="C100" t="str">
        <f>IFERROR(SMALL(Anfangsbestände!A$5:A$100,B100),"")</f>
        <v/>
      </c>
      <c r="E100">
        <v>98</v>
      </c>
      <c r="F100" t="str">
        <f t="shared" si="4"/>
        <v/>
      </c>
      <c r="G100" t="str">
        <f t="shared" si="5"/>
        <v/>
      </c>
      <c r="H100" t="str">
        <f t="shared" si="3"/>
        <v/>
      </c>
      <c r="I100" t="str">
        <f>IFERROR(IF(H100="","",IF(H100=909000,Kollektenbons!I$5,SUMIFS(Anfangsbestände!F:F,Anfangsbestände!A:A,Nebenrechnungen!H100))),0)</f>
        <v/>
      </c>
      <c r="J100" t="str">
        <f>IFERROR(IF(H100="","",IF(H100=909000,Kollektenbons!J$5,SUMIFS(Kollektenübersicht!I:I,Kollektenübersicht!A:A,Nebenrechnungen!H100))),0)</f>
        <v/>
      </c>
      <c r="K100" t="str">
        <f>IFERROR(IF(H100="","",IF(H100=909000,Kollektenbons!K$5,SUMIFS(Kollektenübersicht!K:K,Kollektenübersicht!A:A,Nebenrechnungen!H100))),0)</f>
        <v/>
      </c>
    </row>
    <row r="101" spans="2:11" x14ac:dyDescent="0.25">
      <c r="B101">
        <v>99</v>
      </c>
      <c r="C101" t="str">
        <f>IFERROR(SMALL(Anfangsbestände!A$5:A$100,B101),"")</f>
        <v/>
      </c>
      <c r="E101">
        <v>99</v>
      </c>
      <c r="F101" t="str">
        <f t="shared" si="4"/>
        <v/>
      </c>
      <c r="G101" t="str">
        <f t="shared" si="5"/>
        <v/>
      </c>
      <c r="H101" t="str">
        <f t="shared" si="3"/>
        <v/>
      </c>
      <c r="I101" t="str">
        <f>IFERROR(IF(H101="","",IF(H101=909000,Kollektenbons!I$5,SUMIFS(Anfangsbestände!F:F,Anfangsbestände!A:A,Nebenrechnungen!H101))),0)</f>
        <v/>
      </c>
      <c r="J101" t="str">
        <f>IFERROR(IF(H101="","",IF(H101=909000,Kollektenbons!J$5,SUMIFS(Kollektenübersicht!I:I,Kollektenübersicht!A:A,Nebenrechnungen!H101))),0)</f>
        <v/>
      </c>
      <c r="K101" t="str">
        <f>IFERROR(IF(H101="","",IF(H101=909000,Kollektenbons!K$5,SUMIFS(Kollektenübersicht!K:K,Kollektenübersicht!A:A,Nebenrechnungen!H101))),0)</f>
        <v/>
      </c>
    </row>
    <row r="102" spans="2:11" x14ac:dyDescent="0.25">
      <c r="B102">
        <v>100</v>
      </c>
      <c r="C102" t="str">
        <f>IFERROR(SMALL(Anfangsbestände!A$5:A$100,B102),"")</f>
        <v/>
      </c>
      <c r="E102">
        <v>100</v>
      </c>
      <c r="F102" t="str">
        <f t="shared" si="4"/>
        <v/>
      </c>
      <c r="G102" t="str">
        <f t="shared" si="5"/>
        <v/>
      </c>
      <c r="H102" t="str">
        <f t="shared" si="3"/>
        <v/>
      </c>
      <c r="I102" t="str">
        <f>IFERROR(IF(H102="","",IF(H102=909000,Kollektenbons!I$5,SUMIFS(Anfangsbestände!F:F,Anfangsbestände!A:A,Nebenrechnungen!H102))),0)</f>
        <v/>
      </c>
      <c r="J102" t="str">
        <f>IFERROR(IF(H102="","",IF(H102=909000,Kollektenbons!J$5,SUMIFS(Kollektenübersicht!I:I,Kollektenübersicht!A:A,Nebenrechnungen!H102))),0)</f>
        <v/>
      </c>
      <c r="K102" t="str">
        <f>IFERROR(IF(H102="","",IF(H102=909000,Kollektenbons!K$5,SUMIFS(Kollektenübersicht!K:K,Kollektenübersicht!A:A,Nebenrechnungen!H102))),0)</f>
        <v/>
      </c>
    </row>
    <row r="103" spans="2:11" x14ac:dyDescent="0.25">
      <c r="B103">
        <v>101</v>
      </c>
      <c r="C103" t="str">
        <f>IFERROR(SMALL(Anfangsbestände!A$5:A$100,B103),"")</f>
        <v/>
      </c>
      <c r="E103">
        <v>101</v>
      </c>
      <c r="F103" t="str">
        <f t="shared" si="4"/>
        <v/>
      </c>
      <c r="G103" t="str">
        <f t="shared" si="5"/>
        <v/>
      </c>
      <c r="H103" t="str">
        <f t="shared" si="3"/>
        <v/>
      </c>
      <c r="I103" t="str">
        <f>IFERROR(IF(H103="","",IF(H103=909000,Kollektenbons!I$5,SUMIFS(Anfangsbestände!F:F,Anfangsbestände!A:A,Nebenrechnungen!H103))),0)</f>
        <v/>
      </c>
      <c r="J103" t="str">
        <f>IFERROR(IF(H103="","",IF(H103=909000,Kollektenbons!J$5,SUMIFS(Kollektenübersicht!I:I,Kollektenübersicht!A:A,Nebenrechnungen!H103))),0)</f>
        <v/>
      </c>
      <c r="K103" t="str">
        <f>IFERROR(IF(H103="","",IF(H103=909000,Kollektenbons!K$5,SUMIFS(Kollektenübersicht!K:K,Kollektenübersicht!A:A,Nebenrechnungen!H103))),0)</f>
        <v/>
      </c>
    </row>
    <row r="104" spans="2:11" x14ac:dyDescent="0.25">
      <c r="B104">
        <v>102</v>
      </c>
      <c r="C104" t="str">
        <f>IFERROR(SMALL(Anfangsbestände!A$5:A$100,B104),"")</f>
        <v/>
      </c>
      <c r="E104">
        <v>102</v>
      </c>
      <c r="F104" t="str">
        <f t="shared" si="4"/>
        <v/>
      </c>
      <c r="G104" t="str">
        <f t="shared" si="5"/>
        <v/>
      </c>
      <c r="H104" t="str">
        <f t="shared" si="3"/>
        <v/>
      </c>
      <c r="I104" t="str">
        <f>IFERROR(IF(H104="","",IF(H104=909000,Kollektenbons!I$5,SUMIFS(Anfangsbestände!F:F,Anfangsbestände!A:A,Nebenrechnungen!H104))),0)</f>
        <v/>
      </c>
      <c r="J104" t="str">
        <f>IFERROR(IF(H104="","",IF(H104=909000,Kollektenbons!J$5,SUMIFS(Kollektenübersicht!I:I,Kollektenübersicht!A:A,Nebenrechnungen!H104))),0)</f>
        <v/>
      </c>
      <c r="K104" t="str">
        <f>IFERROR(IF(H104="","",IF(H104=909000,Kollektenbons!K$5,SUMIFS(Kollektenübersicht!K:K,Kollektenübersicht!A:A,Nebenrechnungen!H104))),0)</f>
        <v/>
      </c>
    </row>
    <row r="105" spans="2:11" x14ac:dyDescent="0.25">
      <c r="B105">
        <v>103</v>
      </c>
      <c r="C105" t="str">
        <f>IFERROR(SMALL(Anfangsbestände!A$5:A$100,B105),"")</f>
        <v/>
      </c>
      <c r="E105">
        <v>103</v>
      </c>
      <c r="F105" t="str">
        <f t="shared" si="4"/>
        <v/>
      </c>
      <c r="G105" t="str">
        <f t="shared" si="5"/>
        <v/>
      </c>
      <c r="H105" t="str">
        <f t="shared" si="3"/>
        <v/>
      </c>
      <c r="I105" t="str">
        <f>IFERROR(IF(H105="","",IF(H105=909000,Kollektenbons!I$5,SUMIFS(Anfangsbestände!F:F,Anfangsbestände!A:A,Nebenrechnungen!H105))),0)</f>
        <v/>
      </c>
      <c r="J105" t="str">
        <f>IFERROR(IF(H105="","",IF(H105=909000,Kollektenbons!J$5,SUMIFS(Kollektenübersicht!I:I,Kollektenübersicht!A:A,Nebenrechnungen!H105))),0)</f>
        <v/>
      </c>
      <c r="K105" t="str">
        <f>IFERROR(IF(H105="","",IF(H105=909000,Kollektenbons!K$5,SUMIFS(Kollektenübersicht!K:K,Kollektenübersicht!A:A,Nebenrechnungen!H105))),0)</f>
        <v/>
      </c>
    </row>
    <row r="106" spans="2:11" x14ac:dyDescent="0.25">
      <c r="B106">
        <v>104</v>
      </c>
      <c r="C106" t="str">
        <f>IFERROR(SMALL(Anfangsbestände!A$5:A$100,B106),"")</f>
        <v/>
      </c>
      <c r="E106">
        <v>104</v>
      </c>
      <c r="F106" t="str">
        <f t="shared" si="4"/>
        <v/>
      </c>
      <c r="G106" t="str">
        <f t="shared" si="5"/>
        <v/>
      </c>
      <c r="H106" t="str">
        <f t="shared" si="3"/>
        <v/>
      </c>
      <c r="I106" t="str">
        <f>IFERROR(IF(H106="","",IF(H106=909000,Kollektenbons!I$5,SUMIFS(Anfangsbestände!F:F,Anfangsbestände!A:A,Nebenrechnungen!H106))),0)</f>
        <v/>
      </c>
      <c r="J106" t="str">
        <f>IFERROR(IF(H106="","",IF(H106=909000,Kollektenbons!J$5,SUMIFS(Kollektenübersicht!I:I,Kollektenübersicht!A:A,Nebenrechnungen!H106))),0)</f>
        <v/>
      </c>
      <c r="K106" t="str">
        <f>IFERROR(IF(H106="","",IF(H106=909000,Kollektenbons!K$5,SUMIFS(Kollektenübersicht!K:K,Kollektenübersicht!A:A,Nebenrechnungen!H106))),0)</f>
        <v/>
      </c>
    </row>
    <row r="107" spans="2:11" x14ac:dyDescent="0.25">
      <c r="B107">
        <v>105</v>
      </c>
      <c r="C107" t="str">
        <f>IFERROR(SMALL(Anfangsbestände!A$5:A$100,B107),"")</f>
        <v/>
      </c>
      <c r="E107">
        <v>105</v>
      </c>
      <c r="F107" t="str">
        <f t="shared" si="4"/>
        <v/>
      </c>
      <c r="G107" t="str">
        <f t="shared" si="5"/>
        <v/>
      </c>
      <c r="H107" t="str">
        <f t="shared" si="3"/>
        <v/>
      </c>
      <c r="I107" t="str">
        <f>IFERROR(IF(H107="","",IF(H107=909000,Kollektenbons!I$5,SUMIFS(Anfangsbestände!F:F,Anfangsbestände!A:A,Nebenrechnungen!H107))),0)</f>
        <v/>
      </c>
      <c r="J107" t="str">
        <f>IFERROR(IF(H107="","",IF(H107=909000,Kollektenbons!J$5,SUMIFS(Kollektenübersicht!I:I,Kollektenübersicht!A:A,Nebenrechnungen!H107))),0)</f>
        <v/>
      </c>
      <c r="K107" t="str">
        <f>IFERROR(IF(H107="","",IF(H107=909000,Kollektenbons!K$5,SUMIFS(Kollektenübersicht!K:K,Kollektenübersicht!A:A,Nebenrechnungen!H107))),0)</f>
        <v/>
      </c>
    </row>
    <row r="108" spans="2:11" x14ac:dyDescent="0.25">
      <c r="B108">
        <v>106</v>
      </c>
      <c r="C108" t="str">
        <f>IFERROR(SMALL(Anfangsbestände!A$5:A$100,B108),"")</f>
        <v/>
      </c>
      <c r="E108">
        <v>106</v>
      </c>
      <c r="F108" t="str">
        <f t="shared" si="4"/>
        <v/>
      </c>
      <c r="G108" t="str">
        <f t="shared" si="5"/>
        <v/>
      </c>
      <c r="H108" t="str">
        <f t="shared" si="3"/>
        <v/>
      </c>
      <c r="I108" t="str">
        <f>IFERROR(IF(H108="","",IF(H108=909000,Kollektenbons!I$5,SUMIFS(Anfangsbestände!F:F,Anfangsbestände!A:A,Nebenrechnungen!H108))),0)</f>
        <v/>
      </c>
      <c r="J108" t="str">
        <f>IFERROR(IF(H108="","",IF(H108=909000,Kollektenbons!J$5,SUMIFS(Kollektenübersicht!I:I,Kollektenübersicht!A:A,Nebenrechnungen!H108))),0)</f>
        <v/>
      </c>
      <c r="K108" t="str">
        <f>IFERROR(IF(H108="","",IF(H108=909000,Kollektenbons!K$5,SUMIFS(Kollektenübersicht!K:K,Kollektenübersicht!A:A,Nebenrechnungen!H108))),0)</f>
        <v/>
      </c>
    </row>
    <row r="109" spans="2:11" x14ac:dyDescent="0.25">
      <c r="B109">
        <v>107</v>
      </c>
      <c r="C109" t="str">
        <f>IFERROR(SMALL(Anfangsbestände!A$5:A$100,B109),"")</f>
        <v/>
      </c>
      <c r="E109">
        <v>107</v>
      </c>
      <c r="F109" t="str">
        <f t="shared" si="4"/>
        <v/>
      </c>
      <c r="G109" t="str">
        <f t="shared" si="5"/>
        <v/>
      </c>
      <c r="H109" t="str">
        <f t="shared" si="3"/>
        <v/>
      </c>
      <c r="I109" t="str">
        <f>IFERROR(IF(H109="","",IF(H109=909000,Kollektenbons!I$5,SUMIFS(Anfangsbestände!F:F,Anfangsbestände!A:A,Nebenrechnungen!H109))),0)</f>
        <v/>
      </c>
      <c r="J109" t="str">
        <f>IFERROR(IF(H109="","",IF(H109=909000,Kollektenbons!J$5,SUMIFS(Kollektenübersicht!I:I,Kollektenübersicht!A:A,Nebenrechnungen!H109))),0)</f>
        <v/>
      </c>
      <c r="K109" t="str">
        <f>IFERROR(IF(H109="","",IF(H109=909000,Kollektenbons!K$5,SUMIFS(Kollektenübersicht!K:K,Kollektenübersicht!A:A,Nebenrechnungen!H109))),0)</f>
        <v/>
      </c>
    </row>
    <row r="110" spans="2:11" x14ac:dyDescent="0.25">
      <c r="B110">
        <v>108</v>
      </c>
      <c r="C110" t="str">
        <f>IFERROR(SMALL(Anfangsbestände!A$5:A$100,B110),"")</f>
        <v/>
      </c>
      <c r="E110">
        <v>108</v>
      </c>
      <c r="F110" t="str">
        <f t="shared" si="4"/>
        <v/>
      </c>
      <c r="G110" t="str">
        <f t="shared" si="5"/>
        <v/>
      </c>
      <c r="H110" t="str">
        <f t="shared" si="3"/>
        <v/>
      </c>
      <c r="I110" t="str">
        <f>IFERROR(IF(H110="","",IF(H110=909000,Kollektenbons!I$5,SUMIFS(Anfangsbestände!F:F,Anfangsbestände!A:A,Nebenrechnungen!H110))),0)</f>
        <v/>
      </c>
      <c r="J110" t="str">
        <f>IFERROR(IF(H110="","",IF(H110=909000,Kollektenbons!J$5,SUMIFS(Kollektenübersicht!I:I,Kollektenübersicht!A:A,Nebenrechnungen!H110))),0)</f>
        <v/>
      </c>
      <c r="K110" t="str">
        <f>IFERROR(IF(H110="","",IF(H110=909000,Kollektenbons!K$5,SUMIFS(Kollektenübersicht!K:K,Kollektenübersicht!A:A,Nebenrechnungen!H110))),0)</f>
        <v/>
      </c>
    </row>
    <row r="111" spans="2:11" x14ac:dyDescent="0.25">
      <c r="B111">
        <v>109</v>
      </c>
      <c r="C111" t="str">
        <f>IFERROR(SMALL(Anfangsbestände!A$5:A$100,B111),"")</f>
        <v/>
      </c>
      <c r="E111">
        <v>109</v>
      </c>
      <c r="F111" t="str">
        <f t="shared" si="4"/>
        <v/>
      </c>
      <c r="G111" t="str">
        <f t="shared" si="5"/>
        <v/>
      </c>
      <c r="H111" t="str">
        <f t="shared" si="3"/>
        <v/>
      </c>
      <c r="I111" t="str">
        <f>IFERROR(IF(H111="","",IF(H111=909000,Kollektenbons!I$5,SUMIFS(Anfangsbestände!F:F,Anfangsbestände!A:A,Nebenrechnungen!H111))),0)</f>
        <v/>
      </c>
      <c r="J111" t="str">
        <f>IFERROR(IF(H111="","",IF(H111=909000,Kollektenbons!J$5,SUMIFS(Kollektenübersicht!I:I,Kollektenübersicht!A:A,Nebenrechnungen!H111))),0)</f>
        <v/>
      </c>
      <c r="K111" t="str">
        <f>IFERROR(IF(H111="","",IF(H111=909000,Kollektenbons!K$5,SUMIFS(Kollektenübersicht!K:K,Kollektenübersicht!A:A,Nebenrechnungen!H111))),0)</f>
        <v/>
      </c>
    </row>
    <row r="112" spans="2:11" x14ac:dyDescent="0.25">
      <c r="B112">
        <v>110</v>
      </c>
      <c r="C112" t="str">
        <f>IFERROR(SMALL(Anfangsbestände!A$5:A$100,B112),"")</f>
        <v/>
      </c>
      <c r="E112">
        <v>110</v>
      </c>
      <c r="F112" t="str">
        <f t="shared" si="4"/>
        <v/>
      </c>
      <c r="G112" t="str">
        <f t="shared" si="5"/>
        <v/>
      </c>
      <c r="H112" t="str">
        <f t="shared" si="3"/>
        <v/>
      </c>
      <c r="I112" t="str">
        <f>IFERROR(IF(H112="","",IF(H112=909000,Kollektenbons!I$5,SUMIFS(Anfangsbestände!F:F,Anfangsbestände!A:A,Nebenrechnungen!H112))),0)</f>
        <v/>
      </c>
      <c r="J112" t="str">
        <f>IFERROR(IF(H112="","",IF(H112=909000,Kollektenbons!J$5,SUMIFS(Kollektenübersicht!I:I,Kollektenübersicht!A:A,Nebenrechnungen!H112))),0)</f>
        <v/>
      </c>
      <c r="K112" t="str">
        <f>IFERROR(IF(H112="","",IF(H112=909000,Kollektenbons!K$5,SUMIFS(Kollektenübersicht!K:K,Kollektenübersicht!A:A,Nebenrechnungen!H112))),0)</f>
        <v/>
      </c>
    </row>
    <row r="113" spans="2:11" x14ac:dyDescent="0.25">
      <c r="B113">
        <v>111</v>
      </c>
      <c r="C113" t="str">
        <f>IFERROR(SMALL(Anfangsbestände!A$5:A$100,B113),"")</f>
        <v/>
      </c>
      <c r="E113">
        <v>111</v>
      </c>
      <c r="F113" t="str">
        <f t="shared" si="4"/>
        <v/>
      </c>
      <c r="G113" t="str">
        <f t="shared" si="5"/>
        <v/>
      </c>
      <c r="H113" t="str">
        <f t="shared" si="3"/>
        <v/>
      </c>
      <c r="I113" t="str">
        <f>IFERROR(IF(H113="","",IF(H113=909000,Kollektenbons!I$5,SUMIFS(Anfangsbestände!F:F,Anfangsbestände!A:A,Nebenrechnungen!H113))),0)</f>
        <v/>
      </c>
      <c r="J113" t="str">
        <f>IFERROR(IF(H113="","",IF(H113=909000,Kollektenbons!J$5,SUMIFS(Kollektenübersicht!I:I,Kollektenübersicht!A:A,Nebenrechnungen!H113))),0)</f>
        <v/>
      </c>
      <c r="K113" t="str">
        <f>IFERROR(IF(H113="","",IF(H113=909000,Kollektenbons!K$5,SUMIFS(Kollektenübersicht!K:K,Kollektenübersicht!A:A,Nebenrechnungen!H113))),0)</f>
        <v/>
      </c>
    </row>
    <row r="114" spans="2:11" x14ac:dyDescent="0.25">
      <c r="B114">
        <v>112</v>
      </c>
      <c r="C114" t="str">
        <f>IFERROR(SMALL(Anfangsbestände!A$5:A$100,B114),"")</f>
        <v/>
      </c>
      <c r="E114">
        <v>112</v>
      </c>
      <c r="F114" t="str">
        <f t="shared" si="4"/>
        <v/>
      </c>
      <c r="G114" t="str">
        <f t="shared" si="5"/>
        <v/>
      </c>
      <c r="H114" t="str">
        <f t="shared" si="3"/>
        <v/>
      </c>
      <c r="I114" t="str">
        <f>IFERROR(IF(H114="","",IF(H114=909000,Kollektenbons!I$5,SUMIFS(Anfangsbestände!F:F,Anfangsbestände!A:A,Nebenrechnungen!H114))),0)</f>
        <v/>
      </c>
      <c r="J114" t="str">
        <f>IFERROR(IF(H114="","",IF(H114=909000,Kollektenbons!J$5,SUMIFS(Kollektenübersicht!I:I,Kollektenübersicht!A:A,Nebenrechnungen!H114))),0)</f>
        <v/>
      </c>
      <c r="K114" t="str">
        <f>IFERROR(IF(H114="","",IF(H114=909000,Kollektenbons!K$5,SUMIFS(Kollektenübersicht!K:K,Kollektenübersicht!A:A,Nebenrechnungen!H114))),0)</f>
        <v/>
      </c>
    </row>
    <row r="115" spans="2:11" x14ac:dyDescent="0.25">
      <c r="B115">
        <v>113</v>
      </c>
      <c r="C115" t="str">
        <f>IFERROR(SMALL(Anfangsbestände!A$5:A$100,B115),"")</f>
        <v/>
      </c>
      <c r="E115">
        <v>113</v>
      </c>
      <c r="F115" t="str">
        <f t="shared" si="4"/>
        <v/>
      </c>
      <c r="G115" t="str">
        <f t="shared" si="5"/>
        <v/>
      </c>
      <c r="H115" t="str">
        <f t="shared" si="3"/>
        <v/>
      </c>
      <c r="I115" t="str">
        <f>IFERROR(IF(H115="","",IF(H115=909000,Kollektenbons!I$5,SUMIFS(Anfangsbestände!F:F,Anfangsbestände!A:A,Nebenrechnungen!H115))),0)</f>
        <v/>
      </c>
      <c r="J115" t="str">
        <f>IFERROR(IF(H115="","",IF(H115=909000,Kollektenbons!J$5,SUMIFS(Kollektenübersicht!I:I,Kollektenübersicht!A:A,Nebenrechnungen!H115))),0)</f>
        <v/>
      </c>
      <c r="K115" t="str">
        <f>IFERROR(IF(H115="","",IF(H115=909000,Kollektenbons!K$5,SUMIFS(Kollektenübersicht!K:K,Kollektenübersicht!A:A,Nebenrechnungen!H115))),0)</f>
        <v/>
      </c>
    </row>
    <row r="116" spans="2:11" x14ac:dyDescent="0.25">
      <c r="B116">
        <v>114</v>
      </c>
      <c r="C116" t="str">
        <f>IFERROR(SMALL(Anfangsbestände!A$5:A$100,B116),"")</f>
        <v/>
      </c>
      <c r="E116">
        <v>114</v>
      </c>
      <c r="F116" t="str">
        <f t="shared" si="4"/>
        <v/>
      </c>
      <c r="G116" t="str">
        <f t="shared" si="5"/>
        <v/>
      </c>
      <c r="H116" t="str">
        <f t="shared" si="3"/>
        <v/>
      </c>
      <c r="I116" t="str">
        <f>IFERROR(IF(H116="","",IF(H116=909000,Kollektenbons!I$5,SUMIFS(Anfangsbestände!F:F,Anfangsbestände!A:A,Nebenrechnungen!H116))),0)</f>
        <v/>
      </c>
      <c r="J116" t="str">
        <f>IFERROR(IF(H116="","",IF(H116=909000,Kollektenbons!J$5,SUMIFS(Kollektenübersicht!I:I,Kollektenübersicht!A:A,Nebenrechnungen!H116))),0)</f>
        <v/>
      </c>
      <c r="K116" t="str">
        <f>IFERROR(IF(H116="","",IF(H116=909000,Kollektenbons!K$5,SUMIFS(Kollektenübersicht!K:K,Kollektenübersicht!A:A,Nebenrechnungen!H116))),0)</f>
        <v/>
      </c>
    </row>
    <row r="117" spans="2:11" x14ac:dyDescent="0.25">
      <c r="B117">
        <v>115</v>
      </c>
      <c r="C117" t="str">
        <f>IFERROR(SMALL(Anfangsbestände!A$5:A$100,B117),"")</f>
        <v/>
      </c>
      <c r="E117">
        <v>115</v>
      </c>
      <c r="F117" t="str">
        <f t="shared" si="4"/>
        <v/>
      </c>
      <c r="G117" t="str">
        <f t="shared" si="5"/>
        <v/>
      </c>
      <c r="H117" t="str">
        <f t="shared" si="3"/>
        <v/>
      </c>
      <c r="I117" t="str">
        <f>IFERROR(IF(H117="","",IF(H117=909000,Kollektenbons!I$5,SUMIFS(Anfangsbestände!F:F,Anfangsbestände!A:A,Nebenrechnungen!H117))),0)</f>
        <v/>
      </c>
      <c r="J117" t="str">
        <f>IFERROR(IF(H117="","",IF(H117=909000,Kollektenbons!J$5,SUMIFS(Kollektenübersicht!I:I,Kollektenübersicht!A:A,Nebenrechnungen!H117))),0)</f>
        <v/>
      </c>
      <c r="K117" t="str">
        <f>IFERROR(IF(H117="","",IF(H117=909000,Kollektenbons!K$5,SUMIFS(Kollektenübersicht!K:K,Kollektenübersicht!A:A,Nebenrechnungen!H117))),0)</f>
        <v/>
      </c>
    </row>
    <row r="118" spans="2:11" x14ac:dyDescent="0.25">
      <c r="B118">
        <v>116</v>
      </c>
      <c r="C118" t="str">
        <f>IFERROR(SMALL(Anfangsbestände!A$5:A$100,B118),"")</f>
        <v/>
      </c>
      <c r="E118">
        <v>116</v>
      </c>
      <c r="F118" t="str">
        <f t="shared" si="4"/>
        <v/>
      </c>
      <c r="G118" t="str">
        <f t="shared" si="5"/>
        <v/>
      </c>
      <c r="H118" t="str">
        <f t="shared" si="3"/>
        <v/>
      </c>
      <c r="I118" t="str">
        <f>IFERROR(IF(H118="","",IF(H118=909000,Kollektenbons!I$5,SUMIFS(Anfangsbestände!F:F,Anfangsbestände!A:A,Nebenrechnungen!H118))),0)</f>
        <v/>
      </c>
      <c r="J118" t="str">
        <f>IFERROR(IF(H118="","",IF(H118=909000,Kollektenbons!J$5,SUMIFS(Kollektenübersicht!I:I,Kollektenübersicht!A:A,Nebenrechnungen!H118))),0)</f>
        <v/>
      </c>
      <c r="K118" t="str">
        <f>IFERROR(IF(H118="","",IF(H118=909000,Kollektenbons!K$5,SUMIFS(Kollektenübersicht!K:K,Kollektenübersicht!A:A,Nebenrechnungen!H118))),0)</f>
        <v/>
      </c>
    </row>
    <row r="119" spans="2:11" x14ac:dyDescent="0.25">
      <c r="B119">
        <v>117</v>
      </c>
      <c r="C119" t="str">
        <f>IFERROR(SMALL(Anfangsbestände!A$5:A$100,B119),"")</f>
        <v/>
      </c>
      <c r="E119">
        <v>117</v>
      </c>
      <c r="F119" t="str">
        <f t="shared" si="4"/>
        <v/>
      </c>
      <c r="G119" t="str">
        <f t="shared" si="5"/>
        <v/>
      </c>
      <c r="H119" t="str">
        <f t="shared" si="3"/>
        <v/>
      </c>
      <c r="I119" t="str">
        <f>IFERROR(IF(H119="","",IF(H119=909000,Kollektenbons!I$5,SUMIFS(Anfangsbestände!F:F,Anfangsbestände!A:A,Nebenrechnungen!H119))),0)</f>
        <v/>
      </c>
      <c r="J119" t="str">
        <f>IFERROR(IF(H119="","",IF(H119=909000,Kollektenbons!J$5,SUMIFS(Kollektenübersicht!I:I,Kollektenübersicht!A:A,Nebenrechnungen!H119))),0)</f>
        <v/>
      </c>
      <c r="K119" t="str">
        <f>IFERROR(IF(H119="","",IF(H119=909000,Kollektenbons!K$5,SUMIFS(Kollektenübersicht!K:K,Kollektenübersicht!A:A,Nebenrechnungen!H119))),0)</f>
        <v/>
      </c>
    </row>
    <row r="120" spans="2:11" x14ac:dyDescent="0.25">
      <c r="B120">
        <v>118</v>
      </c>
      <c r="C120" t="str">
        <f>IFERROR(SMALL(Anfangsbestände!A$5:A$100,B120),"")</f>
        <v/>
      </c>
      <c r="E120">
        <v>118</v>
      </c>
      <c r="F120" t="str">
        <f t="shared" si="4"/>
        <v/>
      </c>
      <c r="G120" t="str">
        <f t="shared" si="5"/>
        <v/>
      </c>
      <c r="H120" t="str">
        <f t="shared" si="3"/>
        <v/>
      </c>
      <c r="I120" t="str">
        <f>IFERROR(IF(H120="","",IF(H120=909000,Kollektenbons!I$5,SUMIFS(Anfangsbestände!F:F,Anfangsbestände!A:A,Nebenrechnungen!H120))),0)</f>
        <v/>
      </c>
      <c r="J120" t="str">
        <f>IFERROR(IF(H120="","",IF(H120=909000,Kollektenbons!J$5,SUMIFS(Kollektenübersicht!I:I,Kollektenübersicht!A:A,Nebenrechnungen!H120))),0)</f>
        <v/>
      </c>
      <c r="K120" t="str">
        <f>IFERROR(IF(H120="","",IF(H120=909000,Kollektenbons!K$5,SUMIFS(Kollektenübersicht!K:K,Kollektenübersicht!A:A,Nebenrechnungen!H120))),0)</f>
        <v/>
      </c>
    </row>
    <row r="121" spans="2:11" x14ac:dyDescent="0.25">
      <c r="B121">
        <v>119</v>
      </c>
      <c r="C121" t="str">
        <f>IFERROR(SMALL(Anfangsbestände!A$5:A$100,B121),"")</f>
        <v/>
      </c>
      <c r="E121">
        <v>119</v>
      </c>
      <c r="F121" t="str">
        <f t="shared" si="4"/>
        <v/>
      </c>
      <c r="G121" t="str">
        <f t="shared" si="5"/>
        <v/>
      </c>
      <c r="H121" t="str">
        <f t="shared" si="3"/>
        <v/>
      </c>
      <c r="I121" t="str">
        <f>IFERROR(IF(H121="","",IF(H121=909000,Kollektenbons!I$5,SUMIFS(Anfangsbestände!F:F,Anfangsbestände!A:A,Nebenrechnungen!H121))),0)</f>
        <v/>
      </c>
      <c r="J121" t="str">
        <f>IFERROR(IF(H121="","",IF(H121=909000,Kollektenbons!J$5,SUMIFS(Kollektenübersicht!I:I,Kollektenübersicht!A:A,Nebenrechnungen!H121))),0)</f>
        <v/>
      </c>
      <c r="K121" t="str">
        <f>IFERROR(IF(H121="","",IF(H121=909000,Kollektenbons!K$5,SUMIFS(Kollektenübersicht!K:K,Kollektenübersicht!A:A,Nebenrechnungen!H121))),0)</f>
        <v/>
      </c>
    </row>
    <row r="122" spans="2:11" x14ac:dyDescent="0.25">
      <c r="B122">
        <v>120</v>
      </c>
      <c r="C122" t="str">
        <f>IFERROR(SMALL(Anfangsbestände!A$5:A$100,B122),"")</f>
        <v/>
      </c>
      <c r="E122">
        <v>120</v>
      </c>
      <c r="F122" t="str">
        <f t="shared" si="4"/>
        <v/>
      </c>
      <c r="G122" t="str">
        <f t="shared" si="5"/>
        <v/>
      </c>
      <c r="H122" t="str">
        <f t="shared" si="3"/>
        <v/>
      </c>
      <c r="I122" t="str">
        <f>IFERROR(IF(H122="","",IF(H122=909000,Kollektenbons!I$5,SUMIFS(Anfangsbestände!F:F,Anfangsbestände!A:A,Nebenrechnungen!H122))),0)</f>
        <v/>
      </c>
      <c r="J122" t="str">
        <f>IFERROR(IF(H122="","",IF(H122=909000,Kollektenbons!J$5,SUMIFS(Kollektenübersicht!I:I,Kollektenübersicht!A:A,Nebenrechnungen!H122))),0)</f>
        <v/>
      </c>
      <c r="K122" t="str">
        <f>IFERROR(IF(H122="","",IF(H122=909000,Kollektenbons!K$5,SUMIFS(Kollektenübersicht!K:K,Kollektenübersicht!A:A,Nebenrechnungen!H122))),0)</f>
        <v/>
      </c>
    </row>
    <row r="123" spans="2:11" x14ac:dyDescent="0.25">
      <c r="B123">
        <v>121</v>
      </c>
      <c r="C123" t="str">
        <f>IFERROR(SMALL(Anfangsbestände!A$5:A$100,B123),"")</f>
        <v/>
      </c>
      <c r="E123">
        <v>121</v>
      </c>
      <c r="F123" t="str">
        <f t="shared" si="4"/>
        <v/>
      </c>
      <c r="G123" t="str">
        <f t="shared" si="5"/>
        <v/>
      </c>
      <c r="H123" t="str">
        <f t="shared" si="3"/>
        <v/>
      </c>
      <c r="I123" t="str">
        <f>IFERROR(IF(H123="","",IF(H123=909000,Kollektenbons!I$5,SUMIFS(Anfangsbestände!F:F,Anfangsbestände!A:A,Nebenrechnungen!H123))),0)</f>
        <v/>
      </c>
      <c r="J123" t="str">
        <f>IFERROR(IF(H123="","",IF(H123=909000,Kollektenbons!J$5,SUMIFS(Kollektenübersicht!I:I,Kollektenübersicht!A:A,Nebenrechnungen!H123))),0)</f>
        <v/>
      </c>
      <c r="K123" t="str">
        <f>IFERROR(IF(H123="","",IF(H123=909000,Kollektenbons!K$5,SUMIFS(Kollektenübersicht!K:K,Kollektenübersicht!A:A,Nebenrechnungen!H123))),0)</f>
        <v/>
      </c>
    </row>
    <row r="124" spans="2:11" x14ac:dyDescent="0.25">
      <c r="B124">
        <v>122</v>
      </c>
      <c r="C124" t="str">
        <f>IFERROR(SMALL(Anfangsbestände!A$5:A$100,B124),"")</f>
        <v/>
      </c>
      <c r="E124">
        <v>122</v>
      </c>
      <c r="F124" t="str">
        <f t="shared" si="4"/>
        <v/>
      </c>
      <c r="G124" t="str">
        <f t="shared" si="5"/>
        <v/>
      </c>
      <c r="H124" t="str">
        <f t="shared" si="3"/>
        <v/>
      </c>
      <c r="I124" t="str">
        <f>IFERROR(IF(H124="","",IF(H124=909000,Kollektenbons!I$5,SUMIFS(Anfangsbestände!F:F,Anfangsbestände!A:A,Nebenrechnungen!H124))),0)</f>
        <v/>
      </c>
      <c r="J124" t="str">
        <f>IFERROR(IF(H124="","",IF(H124=909000,Kollektenbons!J$5,SUMIFS(Kollektenübersicht!I:I,Kollektenübersicht!A:A,Nebenrechnungen!H124))),0)</f>
        <v/>
      </c>
      <c r="K124" t="str">
        <f>IFERROR(IF(H124="","",IF(H124=909000,Kollektenbons!K$5,SUMIFS(Kollektenübersicht!K:K,Kollektenübersicht!A:A,Nebenrechnungen!H124))),0)</f>
        <v/>
      </c>
    </row>
    <row r="125" spans="2:11" x14ac:dyDescent="0.25">
      <c r="B125">
        <v>123</v>
      </c>
      <c r="C125" t="str">
        <f>IFERROR(SMALL(Anfangsbestände!A$5:A$100,B125),"")</f>
        <v/>
      </c>
      <c r="E125">
        <v>123</v>
      </c>
      <c r="F125" t="str">
        <f t="shared" si="4"/>
        <v/>
      </c>
      <c r="G125" t="str">
        <f t="shared" si="5"/>
        <v/>
      </c>
      <c r="H125" t="str">
        <f t="shared" si="3"/>
        <v/>
      </c>
      <c r="I125" t="str">
        <f>IFERROR(IF(H125="","",IF(H125=909000,Kollektenbons!I$5,SUMIFS(Anfangsbestände!F:F,Anfangsbestände!A:A,Nebenrechnungen!H125))),0)</f>
        <v/>
      </c>
      <c r="J125" t="str">
        <f>IFERROR(IF(H125="","",IF(H125=909000,Kollektenbons!J$5,SUMIFS(Kollektenübersicht!I:I,Kollektenübersicht!A:A,Nebenrechnungen!H125))),0)</f>
        <v/>
      </c>
      <c r="K125" t="str">
        <f>IFERROR(IF(H125="","",IF(H125=909000,Kollektenbons!K$5,SUMIFS(Kollektenübersicht!K:K,Kollektenübersicht!A:A,Nebenrechnungen!H125))),0)</f>
        <v/>
      </c>
    </row>
    <row r="126" spans="2:11" x14ac:dyDescent="0.25">
      <c r="B126">
        <v>124</v>
      </c>
      <c r="C126" t="str">
        <f>IFERROR(SMALL(Anfangsbestände!A$5:A$100,B126),"")</f>
        <v/>
      </c>
      <c r="E126">
        <v>124</v>
      </c>
      <c r="F126" t="str">
        <f t="shared" si="4"/>
        <v/>
      </c>
      <c r="G126" t="str">
        <f t="shared" si="5"/>
        <v/>
      </c>
      <c r="H126" t="str">
        <f t="shared" si="3"/>
        <v/>
      </c>
      <c r="I126" t="str">
        <f>IFERROR(IF(H126="","",IF(H126=909000,Kollektenbons!I$5,SUMIFS(Anfangsbestände!F:F,Anfangsbestände!A:A,Nebenrechnungen!H126))),0)</f>
        <v/>
      </c>
      <c r="J126" t="str">
        <f>IFERROR(IF(H126="","",IF(H126=909000,Kollektenbons!J$5,SUMIFS(Kollektenübersicht!I:I,Kollektenübersicht!A:A,Nebenrechnungen!H126))),0)</f>
        <v/>
      </c>
      <c r="K126" t="str">
        <f>IFERROR(IF(H126="","",IF(H126=909000,Kollektenbons!K$5,SUMIFS(Kollektenübersicht!K:K,Kollektenübersicht!A:A,Nebenrechnungen!H126))),0)</f>
        <v/>
      </c>
    </row>
    <row r="127" spans="2:11" x14ac:dyDescent="0.25">
      <c r="B127">
        <v>125</v>
      </c>
      <c r="C127" t="str">
        <f>IFERROR(SMALL(Anfangsbestände!A$5:A$100,B127),"")</f>
        <v/>
      </c>
      <c r="E127">
        <v>125</v>
      </c>
      <c r="F127" t="str">
        <f t="shared" si="4"/>
        <v/>
      </c>
      <c r="G127" t="str">
        <f t="shared" si="5"/>
        <v/>
      </c>
      <c r="H127" t="str">
        <f t="shared" si="3"/>
        <v/>
      </c>
      <c r="I127" t="str">
        <f>IFERROR(IF(H127="","",IF(H127=909000,Kollektenbons!I$5,SUMIFS(Anfangsbestände!F:F,Anfangsbestände!A:A,Nebenrechnungen!H127))),0)</f>
        <v/>
      </c>
      <c r="J127" t="str">
        <f>IFERROR(IF(H127="","",IF(H127=909000,Kollektenbons!J$5,SUMIFS(Kollektenübersicht!I:I,Kollektenübersicht!A:A,Nebenrechnungen!H127))),0)</f>
        <v/>
      </c>
      <c r="K127" t="str">
        <f>IFERROR(IF(H127="","",IF(H127=909000,Kollektenbons!K$5,SUMIFS(Kollektenübersicht!K:K,Kollektenübersicht!A:A,Nebenrechnungen!H127))),0)</f>
        <v/>
      </c>
    </row>
    <row r="128" spans="2:11" x14ac:dyDescent="0.25">
      <c r="B128">
        <v>126</v>
      </c>
      <c r="C128" t="str">
        <f>IFERROR(SMALL(Anfangsbestände!A$5:A$100,B128),"")</f>
        <v/>
      </c>
      <c r="E128">
        <v>126</v>
      </c>
      <c r="F128" t="str">
        <f t="shared" si="4"/>
        <v/>
      </c>
      <c r="G128" t="str">
        <f t="shared" si="5"/>
        <v/>
      </c>
      <c r="H128" t="str">
        <f t="shared" si="3"/>
        <v/>
      </c>
      <c r="I128" t="str">
        <f>IFERROR(IF(H128="","",IF(H128=909000,Kollektenbons!I$5,SUMIFS(Anfangsbestände!F:F,Anfangsbestände!A:A,Nebenrechnungen!H128))),0)</f>
        <v/>
      </c>
      <c r="J128" t="str">
        <f>IFERROR(IF(H128="","",IF(H128=909000,Kollektenbons!J$5,SUMIFS(Kollektenübersicht!I:I,Kollektenübersicht!A:A,Nebenrechnungen!H128))),0)</f>
        <v/>
      </c>
      <c r="K128" t="str">
        <f>IFERROR(IF(H128="","",IF(H128=909000,Kollektenbons!K$5,SUMIFS(Kollektenübersicht!K:K,Kollektenübersicht!A:A,Nebenrechnungen!H128))),0)</f>
        <v/>
      </c>
    </row>
    <row r="129" spans="2:11" x14ac:dyDescent="0.25">
      <c r="B129">
        <v>127</v>
      </c>
      <c r="C129" t="str">
        <f>IFERROR(SMALL(Anfangsbestände!A$5:A$100,B129),"")</f>
        <v/>
      </c>
      <c r="E129">
        <v>127</v>
      </c>
      <c r="F129" t="str">
        <f t="shared" si="4"/>
        <v/>
      </c>
      <c r="G129" t="str">
        <f t="shared" si="5"/>
        <v/>
      </c>
      <c r="H129" t="str">
        <f t="shared" si="3"/>
        <v/>
      </c>
      <c r="I129" t="str">
        <f>IFERROR(IF(H129="","",IF(H129=909000,Kollektenbons!I$5,SUMIFS(Anfangsbestände!F:F,Anfangsbestände!A:A,Nebenrechnungen!H129))),0)</f>
        <v/>
      </c>
      <c r="J129" t="str">
        <f>IFERROR(IF(H129="","",IF(H129=909000,Kollektenbons!J$5,SUMIFS(Kollektenübersicht!I:I,Kollektenübersicht!A:A,Nebenrechnungen!H129))),0)</f>
        <v/>
      </c>
      <c r="K129" t="str">
        <f>IFERROR(IF(H129="","",IF(H129=909000,Kollektenbons!K$5,SUMIFS(Kollektenübersicht!K:K,Kollektenübersicht!A:A,Nebenrechnungen!H129))),0)</f>
        <v/>
      </c>
    </row>
    <row r="130" spans="2:11" x14ac:dyDescent="0.25">
      <c r="B130">
        <v>128</v>
      </c>
      <c r="C130" t="str">
        <f>IFERROR(SMALL(Anfangsbestände!A$5:A$100,B130),"")</f>
        <v/>
      </c>
      <c r="E130">
        <v>128</v>
      </c>
      <c r="F130" t="str">
        <f t="shared" si="4"/>
        <v/>
      </c>
      <c r="G130" t="str">
        <f t="shared" si="5"/>
        <v/>
      </c>
      <c r="H130" t="str">
        <f t="shared" si="3"/>
        <v/>
      </c>
      <c r="I130" t="str">
        <f>IFERROR(IF(H130="","",IF(H130=909000,Kollektenbons!I$5,SUMIFS(Anfangsbestände!F:F,Anfangsbestände!A:A,Nebenrechnungen!H130))),0)</f>
        <v/>
      </c>
      <c r="J130" t="str">
        <f>IFERROR(IF(H130="","",IF(H130=909000,Kollektenbons!J$5,SUMIFS(Kollektenübersicht!I:I,Kollektenübersicht!A:A,Nebenrechnungen!H130))),0)</f>
        <v/>
      </c>
      <c r="K130" t="str">
        <f>IFERROR(IF(H130="","",IF(H130=909000,Kollektenbons!K$5,SUMIFS(Kollektenübersicht!K:K,Kollektenübersicht!A:A,Nebenrechnungen!H130))),0)</f>
        <v/>
      </c>
    </row>
    <row r="131" spans="2:11" x14ac:dyDescent="0.25">
      <c r="B131">
        <v>129</v>
      </c>
      <c r="C131" t="str">
        <f>IFERROR(SMALL(Anfangsbestände!A$5:A$100,B131),"")</f>
        <v/>
      </c>
      <c r="E131">
        <v>129</v>
      </c>
      <c r="F131" t="str">
        <f t="shared" si="4"/>
        <v/>
      </c>
      <c r="G131" t="str">
        <f t="shared" si="5"/>
        <v/>
      </c>
      <c r="H131" t="str">
        <f t="shared" ref="H131:H194" si="6">IFERROR(VLOOKUP(G131,E:F,2,FALSE),"")</f>
        <v/>
      </c>
      <c r="I131" t="str">
        <f>IFERROR(IF(H131="","",IF(H131=909000,Kollektenbons!I$5,SUMIFS(Anfangsbestände!F:F,Anfangsbestände!A:A,Nebenrechnungen!H131))),0)</f>
        <v/>
      </c>
      <c r="J131" t="str">
        <f>IFERROR(IF(H131="","",IF(H131=909000,Kollektenbons!J$5,SUMIFS(Kollektenübersicht!I:I,Kollektenübersicht!A:A,Nebenrechnungen!H131))),0)</f>
        <v/>
      </c>
      <c r="K131" t="str">
        <f>IFERROR(IF(H131="","",IF(H131=909000,Kollektenbons!K$5,SUMIFS(Kollektenübersicht!K:K,Kollektenübersicht!A:A,Nebenrechnungen!H131))),0)</f>
        <v/>
      </c>
    </row>
    <row r="132" spans="2:11" x14ac:dyDescent="0.25">
      <c r="B132">
        <v>130</v>
      </c>
      <c r="C132" t="str">
        <f>IFERROR(SMALL(Anfangsbestände!A$5:A$100,B132),"")</f>
        <v/>
      </c>
      <c r="E132">
        <v>130</v>
      </c>
      <c r="F132" t="str">
        <f t="shared" ref="F132:F195" si="7">IFERROR(SMALL(C$3:C$911,E132),"")</f>
        <v/>
      </c>
      <c r="G132" t="str">
        <f t="shared" si="5"/>
        <v/>
      </c>
      <c r="H132" t="str">
        <f t="shared" si="6"/>
        <v/>
      </c>
      <c r="I132" t="str">
        <f>IFERROR(IF(H132="","",IF(H132=909000,Kollektenbons!I$5,SUMIFS(Anfangsbestände!F:F,Anfangsbestände!A:A,Nebenrechnungen!H132))),0)</f>
        <v/>
      </c>
      <c r="J132" t="str">
        <f>IFERROR(IF(H132="","",IF(H132=909000,Kollektenbons!J$5,SUMIFS(Kollektenübersicht!I:I,Kollektenübersicht!A:A,Nebenrechnungen!H132))),0)</f>
        <v/>
      </c>
      <c r="K132" t="str">
        <f>IFERROR(IF(H132="","",IF(H132=909000,Kollektenbons!K$5,SUMIFS(Kollektenübersicht!K:K,Kollektenübersicht!A:A,Nebenrechnungen!H132))),0)</f>
        <v/>
      </c>
    </row>
    <row r="133" spans="2:11" x14ac:dyDescent="0.25">
      <c r="B133">
        <v>131</v>
      </c>
      <c r="C133" t="str">
        <f>IFERROR(SMALL(Anfangsbestände!A$5:A$100,B133),"")</f>
        <v/>
      </c>
      <c r="E133">
        <v>131</v>
      </c>
      <c r="F133" t="str">
        <f t="shared" si="7"/>
        <v/>
      </c>
      <c r="G133" t="str">
        <f t="shared" si="5"/>
        <v/>
      </c>
      <c r="H133" t="str">
        <f t="shared" si="6"/>
        <v/>
      </c>
      <c r="I133" t="str">
        <f>IFERROR(IF(H133="","",IF(H133=909000,Kollektenbons!I$5,SUMIFS(Anfangsbestände!F:F,Anfangsbestände!A:A,Nebenrechnungen!H133))),0)</f>
        <v/>
      </c>
      <c r="J133" t="str">
        <f>IFERROR(IF(H133="","",IF(H133=909000,Kollektenbons!J$5,SUMIFS(Kollektenübersicht!I:I,Kollektenübersicht!A:A,Nebenrechnungen!H133))),0)</f>
        <v/>
      </c>
      <c r="K133" t="str">
        <f>IFERROR(IF(H133="","",IF(H133=909000,Kollektenbons!K$5,SUMIFS(Kollektenübersicht!K:K,Kollektenübersicht!A:A,Nebenrechnungen!H133))),0)</f>
        <v/>
      </c>
    </row>
    <row r="134" spans="2:11" x14ac:dyDescent="0.25">
      <c r="B134">
        <v>132</v>
      </c>
      <c r="C134" t="str">
        <f>IFERROR(SMALL(Anfangsbestände!A$5:A$100,B134),"")</f>
        <v/>
      </c>
      <c r="E134">
        <v>132</v>
      </c>
      <c r="F134" t="str">
        <f t="shared" si="7"/>
        <v/>
      </c>
      <c r="G134" t="str">
        <f t="shared" si="5"/>
        <v/>
      </c>
      <c r="H134" t="str">
        <f t="shared" si="6"/>
        <v/>
      </c>
      <c r="I134" t="str">
        <f>IFERROR(IF(H134="","",IF(H134=909000,Kollektenbons!I$5,SUMIFS(Anfangsbestände!F:F,Anfangsbestände!A:A,Nebenrechnungen!H134))),0)</f>
        <v/>
      </c>
      <c r="J134" t="str">
        <f>IFERROR(IF(H134="","",IF(H134=909000,Kollektenbons!J$5,SUMIFS(Kollektenübersicht!I:I,Kollektenübersicht!A:A,Nebenrechnungen!H134))),0)</f>
        <v/>
      </c>
      <c r="K134" t="str">
        <f>IFERROR(IF(H134="","",IF(H134=909000,Kollektenbons!K$5,SUMIFS(Kollektenübersicht!K:K,Kollektenübersicht!A:A,Nebenrechnungen!H134))),0)</f>
        <v/>
      </c>
    </row>
    <row r="135" spans="2:11" x14ac:dyDescent="0.25">
      <c r="B135">
        <v>133</v>
      </c>
      <c r="C135" t="str">
        <f>IFERROR(SMALL(Anfangsbestände!A$5:A$100,B135),"")</f>
        <v/>
      </c>
      <c r="E135">
        <v>133</v>
      </c>
      <c r="F135" t="str">
        <f t="shared" si="7"/>
        <v/>
      </c>
      <c r="G135" t="str">
        <f t="shared" si="5"/>
        <v/>
      </c>
      <c r="H135" t="str">
        <f t="shared" si="6"/>
        <v/>
      </c>
      <c r="I135" t="str">
        <f>IFERROR(IF(H135="","",IF(H135=909000,Kollektenbons!I$5,SUMIFS(Anfangsbestände!F:F,Anfangsbestände!A:A,Nebenrechnungen!H135))),0)</f>
        <v/>
      </c>
      <c r="J135" t="str">
        <f>IFERROR(IF(H135="","",IF(H135=909000,Kollektenbons!J$5,SUMIFS(Kollektenübersicht!I:I,Kollektenübersicht!A:A,Nebenrechnungen!H135))),0)</f>
        <v/>
      </c>
      <c r="K135" t="str">
        <f>IFERROR(IF(H135="","",IF(H135=909000,Kollektenbons!K$5,SUMIFS(Kollektenübersicht!K:K,Kollektenübersicht!A:A,Nebenrechnungen!H135))),0)</f>
        <v/>
      </c>
    </row>
    <row r="136" spans="2:11" x14ac:dyDescent="0.25">
      <c r="B136">
        <v>134</v>
      </c>
      <c r="C136" t="str">
        <f>IFERROR(SMALL(Anfangsbestände!A$5:A$100,B136),"")</f>
        <v/>
      </c>
      <c r="E136">
        <v>134</v>
      </c>
      <c r="F136" t="str">
        <f t="shared" si="7"/>
        <v/>
      </c>
      <c r="G136" t="str">
        <f t="shared" ref="G136:G199" si="8">IF(F136=F135,"",E136)</f>
        <v/>
      </c>
      <c r="H136" t="str">
        <f t="shared" si="6"/>
        <v/>
      </c>
      <c r="I136" t="str">
        <f>IFERROR(IF(H136="","",IF(H136=909000,Kollektenbons!I$5,SUMIFS(Anfangsbestände!F:F,Anfangsbestände!A:A,Nebenrechnungen!H136))),0)</f>
        <v/>
      </c>
      <c r="J136" t="str">
        <f>IFERROR(IF(H136="","",IF(H136=909000,Kollektenbons!J$5,SUMIFS(Kollektenübersicht!I:I,Kollektenübersicht!A:A,Nebenrechnungen!H136))),0)</f>
        <v/>
      </c>
      <c r="K136" t="str">
        <f>IFERROR(IF(H136="","",IF(H136=909000,Kollektenbons!K$5,SUMIFS(Kollektenübersicht!K:K,Kollektenübersicht!A:A,Nebenrechnungen!H136))),0)</f>
        <v/>
      </c>
    </row>
    <row r="137" spans="2:11" x14ac:dyDescent="0.25">
      <c r="B137">
        <v>135</v>
      </c>
      <c r="C137" t="str">
        <f>IFERROR(SMALL(Anfangsbestände!A$5:A$100,B137),"")</f>
        <v/>
      </c>
      <c r="E137">
        <v>135</v>
      </c>
      <c r="F137" t="str">
        <f t="shared" si="7"/>
        <v/>
      </c>
      <c r="G137" t="str">
        <f t="shared" si="8"/>
        <v/>
      </c>
      <c r="H137" t="str">
        <f t="shared" si="6"/>
        <v/>
      </c>
      <c r="I137" t="str">
        <f>IFERROR(IF(H137="","",IF(H137=909000,Kollektenbons!I$5,SUMIFS(Anfangsbestände!F:F,Anfangsbestände!A:A,Nebenrechnungen!H137))),0)</f>
        <v/>
      </c>
      <c r="J137" t="str">
        <f>IFERROR(IF(H137="","",IF(H137=909000,Kollektenbons!J$5,SUMIFS(Kollektenübersicht!I:I,Kollektenübersicht!A:A,Nebenrechnungen!H137))),0)</f>
        <v/>
      </c>
      <c r="K137" t="str">
        <f>IFERROR(IF(H137="","",IF(H137=909000,Kollektenbons!K$5,SUMIFS(Kollektenübersicht!K:K,Kollektenübersicht!A:A,Nebenrechnungen!H137))),0)</f>
        <v/>
      </c>
    </row>
    <row r="138" spans="2:11" x14ac:dyDescent="0.25">
      <c r="B138">
        <v>136</v>
      </c>
      <c r="C138" t="str">
        <f>IFERROR(SMALL(Anfangsbestände!A$5:A$100,B138),"")</f>
        <v/>
      </c>
      <c r="E138">
        <v>136</v>
      </c>
      <c r="F138" t="str">
        <f t="shared" si="7"/>
        <v/>
      </c>
      <c r="G138" t="str">
        <f t="shared" si="8"/>
        <v/>
      </c>
      <c r="H138" t="str">
        <f t="shared" si="6"/>
        <v/>
      </c>
      <c r="I138" t="str">
        <f>IFERROR(IF(H138="","",IF(H138=909000,Kollektenbons!I$5,SUMIFS(Anfangsbestände!F:F,Anfangsbestände!A:A,Nebenrechnungen!H138))),0)</f>
        <v/>
      </c>
      <c r="J138" t="str">
        <f>IFERROR(IF(H138="","",IF(H138=909000,Kollektenbons!J$5,SUMIFS(Kollektenübersicht!I:I,Kollektenübersicht!A:A,Nebenrechnungen!H138))),0)</f>
        <v/>
      </c>
      <c r="K138" t="str">
        <f>IFERROR(IF(H138="","",IF(H138=909000,Kollektenbons!K$5,SUMIFS(Kollektenübersicht!K:K,Kollektenübersicht!A:A,Nebenrechnungen!H138))),0)</f>
        <v/>
      </c>
    </row>
    <row r="139" spans="2:11" x14ac:dyDescent="0.25">
      <c r="B139">
        <v>137</v>
      </c>
      <c r="C139" t="str">
        <f>IFERROR(SMALL(Anfangsbestände!A$5:A$100,B139),"")</f>
        <v/>
      </c>
      <c r="E139">
        <v>137</v>
      </c>
      <c r="F139" t="str">
        <f t="shared" si="7"/>
        <v/>
      </c>
      <c r="G139" t="str">
        <f t="shared" si="8"/>
        <v/>
      </c>
      <c r="H139" t="str">
        <f t="shared" si="6"/>
        <v/>
      </c>
      <c r="I139" t="str">
        <f>IFERROR(IF(H139="","",IF(H139=909000,Kollektenbons!I$5,SUMIFS(Anfangsbestände!F:F,Anfangsbestände!A:A,Nebenrechnungen!H139))),0)</f>
        <v/>
      </c>
      <c r="J139" t="str">
        <f>IFERROR(IF(H139="","",IF(H139=909000,Kollektenbons!J$5,SUMIFS(Kollektenübersicht!I:I,Kollektenübersicht!A:A,Nebenrechnungen!H139))),0)</f>
        <v/>
      </c>
      <c r="K139" t="str">
        <f>IFERROR(IF(H139="","",IF(H139=909000,Kollektenbons!K$5,SUMIFS(Kollektenübersicht!K:K,Kollektenübersicht!A:A,Nebenrechnungen!H139))),0)</f>
        <v/>
      </c>
    </row>
    <row r="140" spans="2:11" x14ac:dyDescent="0.25">
      <c r="B140">
        <v>138</v>
      </c>
      <c r="C140" t="str">
        <f>IFERROR(SMALL(Anfangsbestände!A$5:A$100,B140),"")</f>
        <v/>
      </c>
      <c r="E140">
        <v>138</v>
      </c>
      <c r="F140" t="str">
        <f t="shared" si="7"/>
        <v/>
      </c>
      <c r="G140" t="str">
        <f t="shared" si="8"/>
        <v/>
      </c>
      <c r="H140" t="str">
        <f t="shared" si="6"/>
        <v/>
      </c>
      <c r="I140" t="str">
        <f>IFERROR(IF(H140="","",IF(H140=909000,Kollektenbons!I$5,SUMIFS(Anfangsbestände!F:F,Anfangsbestände!A:A,Nebenrechnungen!H140))),0)</f>
        <v/>
      </c>
      <c r="J140" t="str">
        <f>IFERROR(IF(H140="","",IF(H140=909000,Kollektenbons!J$5,SUMIFS(Kollektenübersicht!I:I,Kollektenübersicht!A:A,Nebenrechnungen!H140))),0)</f>
        <v/>
      </c>
      <c r="K140" t="str">
        <f>IFERROR(IF(H140="","",IF(H140=909000,Kollektenbons!K$5,SUMIFS(Kollektenübersicht!K:K,Kollektenübersicht!A:A,Nebenrechnungen!H140))),0)</f>
        <v/>
      </c>
    </row>
    <row r="141" spans="2:11" x14ac:dyDescent="0.25">
      <c r="B141">
        <v>139</v>
      </c>
      <c r="C141" t="str">
        <f>IFERROR(SMALL(Anfangsbestände!A$5:A$100,B141),"")</f>
        <v/>
      </c>
      <c r="E141">
        <v>139</v>
      </c>
      <c r="F141" t="str">
        <f t="shared" si="7"/>
        <v/>
      </c>
      <c r="G141" t="str">
        <f t="shared" si="8"/>
        <v/>
      </c>
      <c r="H141" t="str">
        <f t="shared" si="6"/>
        <v/>
      </c>
      <c r="I141" t="str">
        <f>IFERROR(IF(H141="","",IF(H141=909000,Kollektenbons!I$5,SUMIFS(Anfangsbestände!F:F,Anfangsbestände!A:A,Nebenrechnungen!H141))),0)</f>
        <v/>
      </c>
      <c r="J141" t="str">
        <f>IFERROR(IF(H141="","",IF(H141=909000,Kollektenbons!J$5,SUMIFS(Kollektenübersicht!I:I,Kollektenübersicht!A:A,Nebenrechnungen!H141))),0)</f>
        <v/>
      </c>
      <c r="K141" t="str">
        <f>IFERROR(IF(H141="","",IF(H141=909000,Kollektenbons!K$5,SUMIFS(Kollektenübersicht!K:K,Kollektenübersicht!A:A,Nebenrechnungen!H141))),0)</f>
        <v/>
      </c>
    </row>
    <row r="142" spans="2:11" x14ac:dyDescent="0.25">
      <c r="B142">
        <v>140</v>
      </c>
      <c r="C142" t="str">
        <f>IFERROR(SMALL(Anfangsbestände!A$5:A$100,B142),"")</f>
        <v/>
      </c>
      <c r="E142">
        <v>140</v>
      </c>
      <c r="F142" t="str">
        <f t="shared" si="7"/>
        <v/>
      </c>
      <c r="G142" t="str">
        <f t="shared" si="8"/>
        <v/>
      </c>
      <c r="H142" t="str">
        <f t="shared" si="6"/>
        <v/>
      </c>
      <c r="I142" t="str">
        <f>IFERROR(IF(H142="","",IF(H142=909000,Kollektenbons!I$5,SUMIFS(Anfangsbestände!F:F,Anfangsbestände!A:A,Nebenrechnungen!H142))),0)</f>
        <v/>
      </c>
      <c r="J142" t="str">
        <f>IFERROR(IF(H142="","",IF(H142=909000,Kollektenbons!J$5,SUMIFS(Kollektenübersicht!I:I,Kollektenübersicht!A:A,Nebenrechnungen!H142))),0)</f>
        <v/>
      </c>
      <c r="K142" t="str">
        <f>IFERROR(IF(H142="","",IF(H142=909000,Kollektenbons!K$5,SUMIFS(Kollektenübersicht!K:K,Kollektenübersicht!A:A,Nebenrechnungen!H142))),0)</f>
        <v/>
      </c>
    </row>
    <row r="143" spans="2:11" x14ac:dyDescent="0.25">
      <c r="B143">
        <v>141</v>
      </c>
      <c r="C143" t="str">
        <f>IFERROR(SMALL(Anfangsbestände!A$5:A$100,B143),"")</f>
        <v/>
      </c>
      <c r="E143">
        <v>141</v>
      </c>
      <c r="F143" t="str">
        <f t="shared" si="7"/>
        <v/>
      </c>
      <c r="G143" t="str">
        <f t="shared" si="8"/>
        <v/>
      </c>
      <c r="H143" t="str">
        <f t="shared" si="6"/>
        <v/>
      </c>
      <c r="I143" t="str">
        <f>IFERROR(IF(H143="","",IF(H143=909000,Kollektenbons!I$5,SUMIFS(Anfangsbestände!F:F,Anfangsbestände!A:A,Nebenrechnungen!H143))),0)</f>
        <v/>
      </c>
      <c r="J143" t="str">
        <f>IFERROR(IF(H143="","",IF(H143=909000,Kollektenbons!J$5,SUMIFS(Kollektenübersicht!I:I,Kollektenübersicht!A:A,Nebenrechnungen!H143))),0)</f>
        <v/>
      </c>
      <c r="K143" t="str">
        <f>IFERROR(IF(H143="","",IF(H143=909000,Kollektenbons!K$5,SUMIFS(Kollektenübersicht!K:K,Kollektenübersicht!A:A,Nebenrechnungen!H143))),0)</f>
        <v/>
      </c>
    </row>
    <row r="144" spans="2:11" x14ac:dyDescent="0.25">
      <c r="B144">
        <v>142</v>
      </c>
      <c r="C144" t="str">
        <f>IFERROR(SMALL(Anfangsbestände!A$5:A$100,B144),"")</f>
        <v/>
      </c>
      <c r="E144">
        <v>142</v>
      </c>
      <c r="F144" t="str">
        <f t="shared" si="7"/>
        <v/>
      </c>
      <c r="G144" t="str">
        <f t="shared" si="8"/>
        <v/>
      </c>
      <c r="H144" t="str">
        <f t="shared" si="6"/>
        <v/>
      </c>
      <c r="I144" t="str">
        <f>IFERROR(IF(H144="","",IF(H144=909000,Kollektenbons!I$5,SUMIFS(Anfangsbestände!F:F,Anfangsbestände!A:A,Nebenrechnungen!H144))),0)</f>
        <v/>
      </c>
      <c r="J144" t="str">
        <f>IFERROR(IF(H144="","",IF(H144=909000,Kollektenbons!J$5,SUMIFS(Kollektenübersicht!I:I,Kollektenübersicht!A:A,Nebenrechnungen!H144))),0)</f>
        <v/>
      </c>
      <c r="K144" t="str">
        <f>IFERROR(IF(H144="","",IF(H144=909000,Kollektenbons!K$5,SUMIFS(Kollektenübersicht!K:K,Kollektenübersicht!A:A,Nebenrechnungen!H144))),0)</f>
        <v/>
      </c>
    </row>
    <row r="145" spans="2:11" x14ac:dyDescent="0.25">
      <c r="B145">
        <v>143</v>
      </c>
      <c r="C145" t="str">
        <f>IFERROR(SMALL(Anfangsbestände!A$5:A$100,B145),"")</f>
        <v/>
      </c>
      <c r="E145">
        <v>143</v>
      </c>
      <c r="F145" t="str">
        <f t="shared" si="7"/>
        <v/>
      </c>
      <c r="G145" t="str">
        <f t="shared" si="8"/>
        <v/>
      </c>
      <c r="H145" t="str">
        <f t="shared" si="6"/>
        <v/>
      </c>
      <c r="I145" t="str">
        <f>IFERROR(IF(H145="","",IF(H145=909000,Kollektenbons!I$5,SUMIFS(Anfangsbestände!F:F,Anfangsbestände!A:A,Nebenrechnungen!H145))),0)</f>
        <v/>
      </c>
      <c r="J145" t="str">
        <f>IFERROR(IF(H145="","",IF(H145=909000,Kollektenbons!J$5,SUMIFS(Kollektenübersicht!I:I,Kollektenübersicht!A:A,Nebenrechnungen!H145))),0)</f>
        <v/>
      </c>
      <c r="K145" t="str">
        <f>IFERROR(IF(H145="","",IF(H145=909000,Kollektenbons!K$5,SUMIFS(Kollektenübersicht!K:K,Kollektenübersicht!A:A,Nebenrechnungen!H145))),0)</f>
        <v/>
      </c>
    </row>
    <row r="146" spans="2:11" x14ac:dyDescent="0.25">
      <c r="B146">
        <v>144</v>
      </c>
      <c r="C146" t="str">
        <f>IFERROR(SMALL(Anfangsbestände!A$5:A$100,B146),"")</f>
        <v/>
      </c>
      <c r="E146">
        <v>144</v>
      </c>
      <c r="F146" t="str">
        <f t="shared" si="7"/>
        <v/>
      </c>
      <c r="G146" t="str">
        <f t="shared" si="8"/>
        <v/>
      </c>
      <c r="H146" t="str">
        <f t="shared" si="6"/>
        <v/>
      </c>
      <c r="I146" t="str">
        <f>IFERROR(IF(H146="","",IF(H146=909000,Kollektenbons!I$5,SUMIFS(Anfangsbestände!F:F,Anfangsbestände!A:A,Nebenrechnungen!H146))),0)</f>
        <v/>
      </c>
      <c r="J146" t="str">
        <f>IFERROR(IF(H146="","",IF(H146=909000,Kollektenbons!J$5,SUMIFS(Kollektenübersicht!I:I,Kollektenübersicht!A:A,Nebenrechnungen!H146))),0)</f>
        <v/>
      </c>
      <c r="K146" t="str">
        <f>IFERROR(IF(H146="","",IF(H146=909000,Kollektenbons!K$5,SUMIFS(Kollektenübersicht!K:K,Kollektenübersicht!A:A,Nebenrechnungen!H146))),0)</f>
        <v/>
      </c>
    </row>
    <row r="147" spans="2:11" x14ac:dyDescent="0.25">
      <c r="B147">
        <v>145</v>
      </c>
      <c r="C147" t="str">
        <f>IFERROR(SMALL(Anfangsbestände!A$5:A$100,B147),"")</f>
        <v/>
      </c>
      <c r="E147">
        <v>145</v>
      </c>
      <c r="F147" t="str">
        <f t="shared" si="7"/>
        <v/>
      </c>
      <c r="G147" t="str">
        <f t="shared" si="8"/>
        <v/>
      </c>
      <c r="H147" t="str">
        <f t="shared" si="6"/>
        <v/>
      </c>
      <c r="I147" t="str">
        <f>IFERROR(IF(H147="","",IF(H147=909000,Kollektenbons!I$5,SUMIFS(Anfangsbestände!F:F,Anfangsbestände!A:A,Nebenrechnungen!H147))),0)</f>
        <v/>
      </c>
      <c r="J147" t="str">
        <f>IFERROR(IF(H147="","",IF(H147=909000,Kollektenbons!J$5,SUMIFS(Kollektenübersicht!I:I,Kollektenübersicht!A:A,Nebenrechnungen!H147))),0)</f>
        <v/>
      </c>
      <c r="K147" t="str">
        <f>IFERROR(IF(H147="","",IF(H147=909000,Kollektenbons!K$5,SUMIFS(Kollektenübersicht!K:K,Kollektenübersicht!A:A,Nebenrechnungen!H147))),0)</f>
        <v/>
      </c>
    </row>
    <row r="148" spans="2:11" x14ac:dyDescent="0.25">
      <c r="B148">
        <v>146</v>
      </c>
      <c r="C148" t="str">
        <f>IFERROR(SMALL(Anfangsbestände!A$5:A$100,B148),"")</f>
        <v/>
      </c>
      <c r="E148">
        <v>146</v>
      </c>
      <c r="F148" t="str">
        <f t="shared" si="7"/>
        <v/>
      </c>
      <c r="G148" t="str">
        <f t="shared" si="8"/>
        <v/>
      </c>
      <c r="H148" t="str">
        <f t="shared" si="6"/>
        <v/>
      </c>
      <c r="I148" t="str">
        <f>IFERROR(IF(H148="","",IF(H148=909000,Kollektenbons!I$5,SUMIFS(Anfangsbestände!F:F,Anfangsbestände!A:A,Nebenrechnungen!H148))),0)</f>
        <v/>
      </c>
      <c r="J148" t="str">
        <f>IFERROR(IF(H148="","",IF(H148=909000,Kollektenbons!J$5,SUMIFS(Kollektenübersicht!I:I,Kollektenübersicht!A:A,Nebenrechnungen!H148))),0)</f>
        <v/>
      </c>
      <c r="K148" t="str">
        <f>IFERROR(IF(H148="","",IF(H148=909000,Kollektenbons!K$5,SUMIFS(Kollektenübersicht!K:K,Kollektenübersicht!A:A,Nebenrechnungen!H148))),0)</f>
        <v/>
      </c>
    </row>
    <row r="149" spans="2:11" x14ac:dyDescent="0.25">
      <c r="B149">
        <v>147</v>
      </c>
      <c r="C149" t="str">
        <f>IFERROR(SMALL(Anfangsbestände!A$5:A$100,B149),"")</f>
        <v/>
      </c>
      <c r="E149">
        <v>147</v>
      </c>
      <c r="F149" t="str">
        <f t="shared" si="7"/>
        <v/>
      </c>
      <c r="G149" t="str">
        <f t="shared" si="8"/>
        <v/>
      </c>
      <c r="H149" t="str">
        <f t="shared" si="6"/>
        <v/>
      </c>
      <c r="I149" t="str">
        <f>IFERROR(IF(H149="","",IF(H149=909000,Kollektenbons!I$5,SUMIFS(Anfangsbestände!F:F,Anfangsbestände!A:A,Nebenrechnungen!H149))),0)</f>
        <v/>
      </c>
      <c r="J149" t="str">
        <f>IFERROR(IF(H149="","",IF(H149=909000,Kollektenbons!J$5,SUMIFS(Kollektenübersicht!I:I,Kollektenübersicht!A:A,Nebenrechnungen!H149))),0)</f>
        <v/>
      </c>
      <c r="K149" t="str">
        <f>IFERROR(IF(H149="","",IF(H149=909000,Kollektenbons!K$5,SUMIFS(Kollektenübersicht!K:K,Kollektenübersicht!A:A,Nebenrechnungen!H149))),0)</f>
        <v/>
      </c>
    </row>
    <row r="150" spans="2:11" x14ac:dyDescent="0.25">
      <c r="B150">
        <v>148</v>
      </c>
      <c r="C150" t="str">
        <f>IFERROR(SMALL(Anfangsbestände!A$5:A$100,B150),"")</f>
        <v/>
      </c>
      <c r="E150">
        <v>148</v>
      </c>
      <c r="F150" t="str">
        <f t="shared" si="7"/>
        <v/>
      </c>
      <c r="G150" t="str">
        <f t="shared" si="8"/>
        <v/>
      </c>
      <c r="H150" t="str">
        <f t="shared" si="6"/>
        <v/>
      </c>
      <c r="I150" t="str">
        <f>IFERROR(IF(H150="","",IF(H150=909000,Kollektenbons!I$5,SUMIFS(Anfangsbestände!F:F,Anfangsbestände!A:A,Nebenrechnungen!H150))),0)</f>
        <v/>
      </c>
      <c r="J150" t="str">
        <f>IFERROR(IF(H150="","",IF(H150=909000,Kollektenbons!J$5,SUMIFS(Kollektenübersicht!I:I,Kollektenübersicht!A:A,Nebenrechnungen!H150))),0)</f>
        <v/>
      </c>
      <c r="K150" t="str">
        <f>IFERROR(IF(H150="","",IF(H150=909000,Kollektenbons!K$5,SUMIFS(Kollektenübersicht!K:K,Kollektenübersicht!A:A,Nebenrechnungen!H150))),0)</f>
        <v/>
      </c>
    </row>
    <row r="151" spans="2:11" x14ac:dyDescent="0.25">
      <c r="B151">
        <v>149</v>
      </c>
      <c r="C151" t="str">
        <f>IFERROR(SMALL(Anfangsbestände!A$5:A$100,B151),"")</f>
        <v/>
      </c>
      <c r="E151">
        <v>149</v>
      </c>
      <c r="F151" t="str">
        <f t="shared" si="7"/>
        <v/>
      </c>
      <c r="G151" t="str">
        <f t="shared" si="8"/>
        <v/>
      </c>
      <c r="H151" t="str">
        <f t="shared" si="6"/>
        <v/>
      </c>
      <c r="I151" t="str">
        <f>IFERROR(IF(H151="","",IF(H151=909000,Kollektenbons!I$5,SUMIFS(Anfangsbestände!F:F,Anfangsbestände!A:A,Nebenrechnungen!H151))),0)</f>
        <v/>
      </c>
      <c r="J151" t="str">
        <f>IFERROR(IF(H151="","",IF(H151=909000,Kollektenbons!J$5,SUMIFS(Kollektenübersicht!I:I,Kollektenübersicht!A:A,Nebenrechnungen!H151))),0)</f>
        <v/>
      </c>
      <c r="K151" t="str">
        <f>IFERROR(IF(H151="","",IF(H151=909000,Kollektenbons!K$5,SUMIFS(Kollektenübersicht!K:K,Kollektenübersicht!A:A,Nebenrechnungen!H151))),0)</f>
        <v/>
      </c>
    </row>
    <row r="152" spans="2:11" x14ac:dyDescent="0.25">
      <c r="B152">
        <v>150</v>
      </c>
      <c r="C152" t="str">
        <f>IFERROR(SMALL(Anfangsbestände!A$5:A$100,B152),"")</f>
        <v/>
      </c>
      <c r="E152">
        <v>150</v>
      </c>
      <c r="F152" t="str">
        <f t="shared" si="7"/>
        <v/>
      </c>
      <c r="G152" t="str">
        <f t="shared" si="8"/>
        <v/>
      </c>
      <c r="H152" t="str">
        <f t="shared" si="6"/>
        <v/>
      </c>
      <c r="I152" t="str">
        <f>IFERROR(IF(H152="","",IF(H152=909000,Kollektenbons!I$5,SUMIFS(Anfangsbestände!F:F,Anfangsbestände!A:A,Nebenrechnungen!H152))),0)</f>
        <v/>
      </c>
      <c r="J152" t="str">
        <f>IFERROR(IF(H152="","",IF(H152=909000,Kollektenbons!J$5,SUMIFS(Kollektenübersicht!I:I,Kollektenübersicht!A:A,Nebenrechnungen!H152))),0)</f>
        <v/>
      </c>
      <c r="K152" t="str">
        <f>IFERROR(IF(H152="","",IF(H152=909000,Kollektenbons!K$5,SUMIFS(Kollektenübersicht!K:K,Kollektenübersicht!A:A,Nebenrechnungen!H152))),0)</f>
        <v/>
      </c>
    </row>
    <row r="153" spans="2:11" x14ac:dyDescent="0.25">
      <c r="B153">
        <v>151</v>
      </c>
      <c r="C153" t="str">
        <f>IFERROR(SMALL(Anfangsbestände!A$5:A$100,B153),"")</f>
        <v/>
      </c>
      <c r="D153" s="22"/>
      <c r="E153">
        <v>151</v>
      </c>
      <c r="F153" t="str">
        <f t="shared" si="7"/>
        <v/>
      </c>
      <c r="G153" t="str">
        <f t="shared" si="8"/>
        <v/>
      </c>
      <c r="H153" t="str">
        <f t="shared" si="6"/>
        <v/>
      </c>
      <c r="I153" t="str">
        <f>IFERROR(IF(H153="","",IF(H153=909000,Kollektenbons!I$5,SUMIFS(Anfangsbestände!F:F,Anfangsbestände!A:A,Nebenrechnungen!H153))),0)</f>
        <v/>
      </c>
      <c r="J153" t="str">
        <f>IFERROR(IF(H153="","",IF(H153=909000,Kollektenbons!J$5,SUMIFS(Kollektenübersicht!I:I,Kollektenübersicht!A:A,Nebenrechnungen!H153))),0)</f>
        <v/>
      </c>
      <c r="K153" t="str">
        <f>IFERROR(IF(H153="","",IF(H153=909000,Kollektenbons!K$5,SUMIFS(Kollektenübersicht!K:K,Kollektenübersicht!A:A,Nebenrechnungen!H153))),0)</f>
        <v/>
      </c>
    </row>
    <row r="154" spans="2:11" x14ac:dyDescent="0.25">
      <c r="B154">
        <v>152</v>
      </c>
      <c r="C154" t="str">
        <f>IFERROR(SMALL(Anfangsbestände!A$5:A$100,B154),"")</f>
        <v/>
      </c>
      <c r="D154" s="22"/>
      <c r="E154">
        <v>152</v>
      </c>
      <c r="F154" t="str">
        <f t="shared" si="7"/>
        <v/>
      </c>
      <c r="G154" t="str">
        <f t="shared" si="8"/>
        <v/>
      </c>
      <c r="H154" t="str">
        <f t="shared" si="6"/>
        <v/>
      </c>
      <c r="I154" t="str">
        <f>IFERROR(IF(H154="","",IF(H154=909000,Kollektenbons!I$5,SUMIFS(Anfangsbestände!F:F,Anfangsbestände!A:A,Nebenrechnungen!H154))),0)</f>
        <v/>
      </c>
      <c r="J154" t="str">
        <f>IFERROR(IF(H154="","",IF(H154=909000,Kollektenbons!J$5,SUMIFS(Kollektenübersicht!I:I,Kollektenübersicht!A:A,Nebenrechnungen!H154))),0)</f>
        <v/>
      </c>
      <c r="K154" t="str">
        <f>IFERROR(IF(H154="","",IF(H154=909000,Kollektenbons!K$5,SUMIFS(Kollektenübersicht!K:K,Kollektenübersicht!A:A,Nebenrechnungen!H154))),0)</f>
        <v/>
      </c>
    </row>
    <row r="155" spans="2:11" x14ac:dyDescent="0.25">
      <c r="B155">
        <v>153</v>
      </c>
      <c r="C155" t="str">
        <f>IFERROR(SMALL(Anfangsbestände!A$5:A$100,B155),"")</f>
        <v/>
      </c>
      <c r="D155" s="22"/>
      <c r="E155">
        <v>153</v>
      </c>
      <c r="F155" t="str">
        <f t="shared" si="7"/>
        <v/>
      </c>
      <c r="G155" t="str">
        <f t="shared" si="8"/>
        <v/>
      </c>
      <c r="H155" t="str">
        <f t="shared" si="6"/>
        <v/>
      </c>
      <c r="I155" t="str">
        <f>IFERROR(IF(H155="","",IF(H155=909000,Kollektenbons!I$5,SUMIFS(Anfangsbestände!F:F,Anfangsbestände!A:A,Nebenrechnungen!H155))),0)</f>
        <v/>
      </c>
      <c r="J155" t="str">
        <f>IFERROR(IF(H155="","",IF(H155=909000,Kollektenbons!J$5,SUMIFS(Kollektenübersicht!I:I,Kollektenübersicht!A:A,Nebenrechnungen!H155))),0)</f>
        <v/>
      </c>
      <c r="K155" t="str">
        <f>IFERROR(IF(H155="","",IF(H155=909000,Kollektenbons!K$5,SUMIFS(Kollektenübersicht!K:K,Kollektenübersicht!A:A,Nebenrechnungen!H155))),0)</f>
        <v/>
      </c>
    </row>
    <row r="156" spans="2:11" x14ac:dyDescent="0.25">
      <c r="B156">
        <v>154</v>
      </c>
      <c r="C156" t="str">
        <f>IFERROR(SMALL(Anfangsbestände!A$5:A$100,B156),"")</f>
        <v/>
      </c>
      <c r="D156" s="22"/>
      <c r="E156">
        <v>154</v>
      </c>
      <c r="F156" t="str">
        <f t="shared" si="7"/>
        <v/>
      </c>
      <c r="G156" t="str">
        <f t="shared" si="8"/>
        <v/>
      </c>
      <c r="H156" t="str">
        <f t="shared" si="6"/>
        <v/>
      </c>
      <c r="I156" t="str">
        <f>IFERROR(IF(H156="","",IF(H156=909000,Kollektenbons!I$5,SUMIFS(Anfangsbestände!F:F,Anfangsbestände!A:A,Nebenrechnungen!H156))),0)</f>
        <v/>
      </c>
      <c r="J156" t="str">
        <f>IFERROR(IF(H156="","",IF(H156=909000,Kollektenbons!J$5,SUMIFS(Kollektenübersicht!I:I,Kollektenübersicht!A:A,Nebenrechnungen!H156))),0)</f>
        <v/>
      </c>
      <c r="K156" t="str">
        <f>IFERROR(IF(H156="","",IF(H156=909000,Kollektenbons!K$5,SUMIFS(Kollektenübersicht!K:K,Kollektenübersicht!A:A,Nebenrechnungen!H156))),0)</f>
        <v/>
      </c>
    </row>
    <row r="157" spans="2:11" x14ac:dyDescent="0.25">
      <c r="B157">
        <v>155</v>
      </c>
      <c r="C157" t="str">
        <f>IFERROR(SMALL(Anfangsbestände!A$5:A$100,B157),"")</f>
        <v/>
      </c>
      <c r="D157" s="22"/>
      <c r="E157">
        <v>155</v>
      </c>
      <c r="F157" t="str">
        <f t="shared" si="7"/>
        <v/>
      </c>
      <c r="G157" t="str">
        <f t="shared" si="8"/>
        <v/>
      </c>
      <c r="H157" t="str">
        <f t="shared" si="6"/>
        <v/>
      </c>
      <c r="I157" t="str">
        <f>IFERROR(IF(H157="","",IF(H157=909000,Kollektenbons!I$5,SUMIFS(Anfangsbestände!F:F,Anfangsbestände!A:A,Nebenrechnungen!H157))),0)</f>
        <v/>
      </c>
      <c r="J157" t="str">
        <f>IFERROR(IF(H157="","",IF(H157=909000,Kollektenbons!J$5,SUMIFS(Kollektenübersicht!I:I,Kollektenübersicht!A:A,Nebenrechnungen!H157))),0)</f>
        <v/>
      </c>
      <c r="K157" t="str">
        <f>IFERROR(IF(H157="","",IF(H157=909000,Kollektenbons!K$5,SUMIFS(Kollektenübersicht!K:K,Kollektenübersicht!A:A,Nebenrechnungen!H157))),0)</f>
        <v/>
      </c>
    </row>
    <row r="158" spans="2:11" x14ac:dyDescent="0.25">
      <c r="B158">
        <v>156</v>
      </c>
      <c r="C158" t="str">
        <f>IFERROR(SMALL(Anfangsbestände!A$5:A$100,B158),"")</f>
        <v/>
      </c>
      <c r="D158" s="22"/>
      <c r="E158">
        <v>156</v>
      </c>
      <c r="F158" t="str">
        <f t="shared" si="7"/>
        <v/>
      </c>
      <c r="G158" t="str">
        <f t="shared" si="8"/>
        <v/>
      </c>
      <c r="H158" t="str">
        <f t="shared" si="6"/>
        <v/>
      </c>
      <c r="I158" t="str">
        <f>IFERROR(IF(H158="","",IF(H158=909000,Kollektenbons!I$5,SUMIFS(Anfangsbestände!F:F,Anfangsbestände!A:A,Nebenrechnungen!H158))),0)</f>
        <v/>
      </c>
      <c r="J158" t="str">
        <f>IFERROR(IF(H158="","",IF(H158=909000,Kollektenbons!J$5,SUMIFS(Kollektenübersicht!I:I,Kollektenübersicht!A:A,Nebenrechnungen!H158))),0)</f>
        <v/>
      </c>
      <c r="K158" t="str">
        <f>IFERROR(IF(H158="","",IF(H158=909000,Kollektenbons!K$5,SUMIFS(Kollektenübersicht!K:K,Kollektenübersicht!A:A,Nebenrechnungen!H158))),0)</f>
        <v/>
      </c>
    </row>
    <row r="159" spans="2:11" x14ac:dyDescent="0.25">
      <c r="B159">
        <v>157</v>
      </c>
      <c r="C159" t="str">
        <f>IFERROR(SMALL(Anfangsbestände!A$5:A$100,B159),"")</f>
        <v/>
      </c>
      <c r="D159" s="22"/>
      <c r="E159">
        <v>157</v>
      </c>
      <c r="F159" t="str">
        <f t="shared" si="7"/>
        <v/>
      </c>
      <c r="G159" t="str">
        <f t="shared" si="8"/>
        <v/>
      </c>
      <c r="H159" t="str">
        <f t="shared" si="6"/>
        <v/>
      </c>
      <c r="I159" t="str">
        <f>IFERROR(IF(H159="","",IF(H159=909000,Kollektenbons!I$5,SUMIFS(Anfangsbestände!F:F,Anfangsbestände!A:A,Nebenrechnungen!H159))),0)</f>
        <v/>
      </c>
      <c r="J159" t="str">
        <f>IFERROR(IF(H159="","",IF(H159=909000,Kollektenbons!J$5,SUMIFS(Kollektenübersicht!I:I,Kollektenübersicht!A:A,Nebenrechnungen!H159))),0)</f>
        <v/>
      </c>
      <c r="K159" t="str">
        <f>IFERROR(IF(H159="","",IF(H159=909000,Kollektenbons!K$5,SUMIFS(Kollektenübersicht!K:K,Kollektenübersicht!A:A,Nebenrechnungen!H159))),0)</f>
        <v/>
      </c>
    </row>
    <row r="160" spans="2:11" x14ac:dyDescent="0.25">
      <c r="B160">
        <v>158</v>
      </c>
      <c r="C160" t="str">
        <f>IFERROR(SMALL(Anfangsbestände!A$5:A$100,B160),"")</f>
        <v/>
      </c>
      <c r="D160" s="22"/>
      <c r="E160">
        <v>158</v>
      </c>
      <c r="F160" t="str">
        <f t="shared" si="7"/>
        <v/>
      </c>
      <c r="G160" t="str">
        <f t="shared" si="8"/>
        <v/>
      </c>
      <c r="H160" t="str">
        <f t="shared" si="6"/>
        <v/>
      </c>
      <c r="I160" t="str">
        <f>IFERROR(IF(H160="","",IF(H160=909000,Kollektenbons!I$5,SUMIFS(Anfangsbestände!F:F,Anfangsbestände!A:A,Nebenrechnungen!H160))),0)</f>
        <v/>
      </c>
      <c r="J160" t="str">
        <f>IFERROR(IF(H160="","",IF(H160=909000,Kollektenbons!J$5,SUMIFS(Kollektenübersicht!I:I,Kollektenübersicht!A:A,Nebenrechnungen!H160))),0)</f>
        <v/>
      </c>
      <c r="K160" t="str">
        <f>IFERROR(IF(H160="","",IF(H160=909000,Kollektenbons!K$5,SUMIFS(Kollektenübersicht!K:K,Kollektenübersicht!A:A,Nebenrechnungen!H160))),0)</f>
        <v/>
      </c>
    </row>
    <row r="161" spans="2:11" x14ac:dyDescent="0.25">
      <c r="B161">
        <v>159</v>
      </c>
      <c r="C161" t="str">
        <f>IFERROR(SMALL(Anfangsbestände!A$5:A$100,B161),"")</f>
        <v/>
      </c>
      <c r="D161" s="22"/>
      <c r="E161">
        <v>159</v>
      </c>
      <c r="F161" t="str">
        <f t="shared" si="7"/>
        <v/>
      </c>
      <c r="G161" t="str">
        <f t="shared" si="8"/>
        <v/>
      </c>
      <c r="H161" t="str">
        <f t="shared" si="6"/>
        <v/>
      </c>
      <c r="I161" t="str">
        <f>IFERROR(IF(H161="","",IF(H161=909000,Kollektenbons!I$5,SUMIFS(Anfangsbestände!F:F,Anfangsbestände!A:A,Nebenrechnungen!H161))),0)</f>
        <v/>
      </c>
      <c r="J161" t="str">
        <f>IFERROR(IF(H161="","",IF(H161=909000,Kollektenbons!J$5,SUMIFS(Kollektenübersicht!I:I,Kollektenübersicht!A:A,Nebenrechnungen!H161))),0)</f>
        <v/>
      </c>
      <c r="K161" t="str">
        <f>IFERROR(IF(H161="","",IF(H161=909000,Kollektenbons!K$5,SUMIFS(Kollektenübersicht!K:K,Kollektenübersicht!A:A,Nebenrechnungen!H161))),0)</f>
        <v/>
      </c>
    </row>
    <row r="162" spans="2:11" x14ac:dyDescent="0.25">
      <c r="B162">
        <v>160</v>
      </c>
      <c r="C162" t="str">
        <f>IFERROR(SMALL(Anfangsbestände!A$5:A$100,B162),"")</f>
        <v/>
      </c>
      <c r="D162" s="22"/>
      <c r="E162">
        <v>160</v>
      </c>
      <c r="F162" t="str">
        <f t="shared" si="7"/>
        <v/>
      </c>
      <c r="G162" t="str">
        <f t="shared" si="8"/>
        <v/>
      </c>
      <c r="H162" t="str">
        <f t="shared" si="6"/>
        <v/>
      </c>
      <c r="I162" t="str">
        <f>IFERROR(IF(H162="","",IF(H162=909000,Kollektenbons!I$5,SUMIFS(Anfangsbestände!F:F,Anfangsbestände!A:A,Nebenrechnungen!H162))),0)</f>
        <v/>
      </c>
      <c r="J162" t="str">
        <f>IFERROR(IF(H162="","",IF(H162=909000,Kollektenbons!J$5,SUMIFS(Kollektenübersicht!I:I,Kollektenübersicht!A:A,Nebenrechnungen!H162))),0)</f>
        <v/>
      </c>
      <c r="K162" t="str">
        <f>IFERROR(IF(H162="","",IF(H162=909000,Kollektenbons!K$5,SUMIFS(Kollektenübersicht!K:K,Kollektenübersicht!A:A,Nebenrechnungen!H162))),0)</f>
        <v/>
      </c>
    </row>
    <row r="163" spans="2:11" x14ac:dyDescent="0.25">
      <c r="B163">
        <v>161</v>
      </c>
      <c r="C163" t="str">
        <f>IFERROR(SMALL(Anfangsbestände!A$5:A$100,B163),"")</f>
        <v/>
      </c>
      <c r="D163" s="22"/>
      <c r="E163">
        <v>161</v>
      </c>
      <c r="F163" t="str">
        <f t="shared" si="7"/>
        <v/>
      </c>
      <c r="G163" t="str">
        <f t="shared" si="8"/>
        <v/>
      </c>
      <c r="H163" t="str">
        <f t="shared" si="6"/>
        <v/>
      </c>
      <c r="I163" t="str">
        <f>IFERROR(IF(H163="","",IF(H163=909000,Kollektenbons!I$5,SUMIFS(Anfangsbestände!F:F,Anfangsbestände!A:A,Nebenrechnungen!H163))),0)</f>
        <v/>
      </c>
      <c r="J163" t="str">
        <f>IFERROR(IF(H163="","",IF(H163=909000,Kollektenbons!J$5,SUMIFS(Kollektenübersicht!I:I,Kollektenübersicht!A:A,Nebenrechnungen!H163))),0)</f>
        <v/>
      </c>
      <c r="K163" t="str">
        <f>IFERROR(IF(H163="","",IF(H163=909000,Kollektenbons!K$5,SUMIFS(Kollektenübersicht!K:K,Kollektenübersicht!A:A,Nebenrechnungen!H163))),0)</f>
        <v/>
      </c>
    </row>
    <row r="164" spans="2:11" x14ac:dyDescent="0.25">
      <c r="B164">
        <v>162</v>
      </c>
      <c r="C164" t="str">
        <f>IFERROR(SMALL(Anfangsbestände!A$5:A$100,B164),"")</f>
        <v/>
      </c>
      <c r="D164" s="22"/>
      <c r="E164">
        <v>162</v>
      </c>
      <c r="F164" t="str">
        <f t="shared" si="7"/>
        <v/>
      </c>
      <c r="G164" t="str">
        <f t="shared" si="8"/>
        <v/>
      </c>
      <c r="H164" t="str">
        <f t="shared" si="6"/>
        <v/>
      </c>
      <c r="I164" t="str">
        <f>IFERROR(IF(H164="","",IF(H164=909000,Kollektenbons!I$5,SUMIFS(Anfangsbestände!F:F,Anfangsbestände!A:A,Nebenrechnungen!H164))),0)</f>
        <v/>
      </c>
      <c r="J164" t="str">
        <f>IFERROR(IF(H164="","",IF(H164=909000,Kollektenbons!J$5,SUMIFS(Kollektenübersicht!I:I,Kollektenübersicht!A:A,Nebenrechnungen!H164))),0)</f>
        <v/>
      </c>
      <c r="K164" t="str">
        <f>IFERROR(IF(H164="","",IF(H164=909000,Kollektenbons!K$5,SUMIFS(Kollektenübersicht!K:K,Kollektenübersicht!A:A,Nebenrechnungen!H164))),0)</f>
        <v/>
      </c>
    </row>
    <row r="165" spans="2:11" x14ac:dyDescent="0.25">
      <c r="B165">
        <v>163</v>
      </c>
      <c r="C165" t="str">
        <f>IFERROR(SMALL(Anfangsbestände!A$5:A$100,B165),"")</f>
        <v/>
      </c>
      <c r="D165" s="22"/>
      <c r="E165">
        <v>163</v>
      </c>
      <c r="F165" t="str">
        <f t="shared" si="7"/>
        <v/>
      </c>
      <c r="G165" t="str">
        <f t="shared" si="8"/>
        <v/>
      </c>
      <c r="H165" t="str">
        <f t="shared" si="6"/>
        <v/>
      </c>
      <c r="I165" t="str">
        <f>IFERROR(IF(H165="","",IF(H165=909000,Kollektenbons!I$5,SUMIFS(Anfangsbestände!F:F,Anfangsbestände!A:A,Nebenrechnungen!H165))),0)</f>
        <v/>
      </c>
      <c r="J165" t="str">
        <f>IFERROR(IF(H165="","",IF(H165=909000,Kollektenbons!J$5,SUMIFS(Kollektenübersicht!I:I,Kollektenübersicht!A:A,Nebenrechnungen!H165))),0)</f>
        <v/>
      </c>
      <c r="K165" t="str">
        <f>IFERROR(IF(H165="","",IF(H165=909000,Kollektenbons!K$5,SUMIFS(Kollektenübersicht!K:K,Kollektenübersicht!A:A,Nebenrechnungen!H165))),0)</f>
        <v/>
      </c>
    </row>
    <row r="166" spans="2:11" x14ac:dyDescent="0.25">
      <c r="B166">
        <v>164</v>
      </c>
      <c r="C166" t="str">
        <f>IFERROR(SMALL(Anfangsbestände!A$5:A$100,B166),"")</f>
        <v/>
      </c>
      <c r="D166" s="22"/>
      <c r="E166">
        <v>164</v>
      </c>
      <c r="F166" t="str">
        <f t="shared" si="7"/>
        <v/>
      </c>
      <c r="G166" t="str">
        <f t="shared" si="8"/>
        <v/>
      </c>
      <c r="H166" t="str">
        <f t="shared" si="6"/>
        <v/>
      </c>
      <c r="I166" t="str">
        <f>IFERROR(IF(H166="","",IF(H166=909000,Kollektenbons!I$5,SUMIFS(Anfangsbestände!F:F,Anfangsbestände!A:A,Nebenrechnungen!H166))),0)</f>
        <v/>
      </c>
      <c r="J166" t="str">
        <f>IFERROR(IF(H166="","",IF(H166=909000,Kollektenbons!J$5,SUMIFS(Kollektenübersicht!I:I,Kollektenübersicht!A:A,Nebenrechnungen!H166))),0)</f>
        <v/>
      </c>
      <c r="K166" t="str">
        <f>IFERROR(IF(H166="","",IF(H166=909000,Kollektenbons!K$5,SUMIFS(Kollektenübersicht!K:K,Kollektenübersicht!A:A,Nebenrechnungen!H166))),0)</f>
        <v/>
      </c>
    </row>
    <row r="167" spans="2:11" x14ac:dyDescent="0.25">
      <c r="B167">
        <v>165</v>
      </c>
      <c r="C167" t="str">
        <f>IFERROR(SMALL(Anfangsbestände!A$5:A$100,B167),"")</f>
        <v/>
      </c>
      <c r="D167" s="22"/>
      <c r="E167">
        <v>165</v>
      </c>
      <c r="F167" t="str">
        <f t="shared" si="7"/>
        <v/>
      </c>
      <c r="G167" t="str">
        <f t="shared" si="8"/>
        <v/>
      </c>
      <c r="H167" t="str">
        <f t="shared" si="6"/>
        <v/>
      </c>
      <c r="I167" t="str">
        <f>IFERROR(IF(H167="","",IF(H167=909000,Kollektenbons!I$5,SUMIFS(Anfangsbestände!F:F,Anfangsbestände!A:A,Nebenrechnungen!H167))),0)</f>
        <v/>
      </c>
      <c r="J167" t="str">
        <f>IFERROR(IF(H167="","",IF(H167=909000,Kollektenbons!J$5,SUMIFS(Kollektenübersicht!I:I,Kollektenübersicht!A:A,Nebenrechnungen!H167))),0)</f>
        <v/>
      </c>
      <c r="K167" t="str">
        <f>IFERROR(IF(H167="","",IF(H167=909000,Kollektenbons!K$5,SUMIFS(Kollektenübersicht!K:K,Kollektenübersicht!A:A,Nebenrechnungen!H167))),0)</f>
        <v/>
      </c>
    </row>
    <row r="168" spans="2:11" x14ac:dyDescent="0.25">
      <c r="B168">
        <v>166</v>
      </c>
      <c r="C168" t="str">
        <f>IFERROR(SMALL(Anfangsbestände!A$5:A$100,B168),"")</f>
        <v/>
      </c>
      <c r="D168" s="22"/>
      <c r="E168">
        <v>166</v>
      </c>
      <c r="F168" t="str">
        <f t="shared" si="7"/>
        <v/>
      </c>
      <c r="G168" t="str">
        <f t="shared" si="8"/>
        <v/>
      </c>
      <c r="H168" t="str">
        <f t="shared" si="6"/>
        <v/>
      </c>
      <c r="I168" t="str">
        <f>IFERROR(IF(H168="","",IF(H168=909000,Kollektenbons!I$5,SUMIFS(Anfangsbestände!F:F,Anfangsbestände!A:A,Nebenrechnungen!H168))),0)</f>
        <v/>
      </c>
      <c r="J168" t="str">
        <f>IFERROR(IF(H168="","",IF(H168=909000,Kollektenbons!J$5,SUMIFS(Kollektenübersicht!I:I,Kollektenübersicht!A:A,Nebenrechnungen!H168))),0)</f>
        <v/>
      </c>
      <c r="K168" t="str">
        <f>IFERROR(IF(H168="","",IF(H168=909000,Kollektenbons!K$5,SUMIFS(Kollektenübersicht!K:K,Kollektenübersicht!A:A,Nebenrechnungen!H168))),0)</f>
        <v/>
      </c>
    </row>
    <row r="169" spans="2:11" x14ac:dyDescent="0.25">
      <c r="B169">
        <v>167</v>
      </c>
      <c r="C169" t="str">
        <f>IFERROR(SMALL(Anfangsbestände!A$5:A$100,B169),"")</f>
        <v/>
      </c>
      <c r="D169" s="22"/>
      <c r="E169">
        <v>167</v>
      </c>
      <c r="F169" t="str">
        <f t="shared" si="7"/>
        <v/>
      </c>
      <c r="G169" t="str">
        <f t="shared" si="8"/>
        <v/>
      </c>
      <c r="H169" t="str">
        <f t="shared" si="6"/>
        <v/>
      </c>
      <c r="I169" t="str">
        <f>IFERROR(IF(H169="","",IF(H169=909000,Kollektenbons!I$5,SUMIFS(Anfangsbestände!F:F,Anfangsbestände!A:A,Nebenrechnungen!H169))),0)</f>
        <v/>
      </c>
      <c r="J169" t="str">
        <f>IFERROR(IF(H169="","",IF(H169=909000,Kollektenbons!J$5,SUMIFS(Kollektenübersicht!I:I,Kollektenübersicht!A:A,Nebenrechnungen!H169))),0)</f>
        <v/>
      </c>
      <c r="K169" t="str">
        <f>IFERROR(IF(H169="","",IF(H169=909000,Kollektenbons!K$5,SUMIFS(Kollektenübersicht!K:K,Kollektenübersicht!A:A,Nebenrechnungen!H169))),0)</f>
        <v/>
      </c>
    </row>
    <row r="170" spans="2:11" x14ac:dyDescent="0.25">
      <c r="B170">
        <v>168</v>
      </c>
      <c r="C170" t="str">
        <f>IFERROR(SMALL(Anfangsbestände!A$5:A$100,B170),"")</f>
        <v/>
      </c>
      <c r="D170" s="22"/>
      <c r="E170">
        <v>168</v>
      </c>
      <c r="F170" t="str">
        <f t="shared" si="7"/>
        <v/>
      </c>
      <c r="G170" t="str">
        <f t="shared" si="8"/>
        <v/>
      </c>
      <c r="H170" t="str">
        <f t="shared" si="6"/>
        <v/>
      </c>
      <c r="I170" t="str">
        <f>IFERROR(IF(H170="","",IF(H170=909000,Kollektenbons!I$5,SUMIFS(Anfangsbestände!F:F,Anfangsbestände!A:A,Nebenrechnungen!H170))),0)</f>
        <v/>
      </c>
      <c r="J170" t="str">
        <f>IFERROR(IF(H170="","",IF(H170=909000,Kollektenbons!J$5,SUMIFS(Kollektenübersicht!I:I,Kollektenübersicht!A:A,Nebenrechnungen!H170))),0)</f>
        <v/>
      </c>
      <c r="K170" t="str">
        <f>IFERROR(IF(H170="","",IF(H170=909000,Kollektenbons!K$5,SUMIFS(Kollektenübersicht!K:K,Kollektenübersicht!A:A,Nebenrechnungen!H170))),0)</f>
        <v/>
      </c>
    </row>
    <row r="171" spans="2:11" x14ac:dyDescent="0.25">
      <c r="B171">
        <v>169</v>
      </c>
      <c r="C171" t="str">
        <f>IFERROR(SMALL(Anfangsbestände!A$5:A$100,B171),"")</f>
        <v/>
      </c>
      <c r="D171" s="22"/>
      <c r="E171">
        <v>169</v>
      </c>
      <c r="F171" t="str">
        <f t="shared" si="7"/>
        <v/>
      </c>
      <c r="G171" t="str">
        <f t="shared" si="8"/>
        <v/>
      </c>
      <c r="H171" t="str">
        <f t="shared" si="6"/>
        <v/>
      </c>
      <c r="I171" t="str">
        <f>IFERROR(IF(H171="","",IF(H171=909000,Kollektenbons!I$5,SUMIFS(Anfangsbestände!F:F,Anfangsbestände!A:A,Nebenrechnungen!H171))),0)</f>
        <v/>
      </c>
      <c r="J171" t="str">
        <f>IFERROR(IF(H171="","",IF(H171=909000,Kollektenbons!J$5,SUMIFS(Kollektenübersicht!I:I,Kollektenübersicht!A:A,Nebenrechnungen!H171))),0)</f>
        <v/>
      </c>
      <c r="K171" t="str">
        <f>IFERROR(IF(H171="","",IF(H171=909000,Kollektenbons!K$5,SUMIFS(Kollektenübersicht!K:K,Kollektenübersicht!A:A,Nebenrechnungen!H171))),0)</f>
        <v/>
      </c>
    </row>
    <row r="172" spans="2:11" x14ac:dyDescent="0.25">
      <c r="B172">
        <v>170</v>
      </c>
      <c r="C172" t="str">
        <f>IFERROR(SMALL(Anfangsbestände!A$5:A$100,B172),"")</f>
        <v/>
      </c>
      <c r="D172" s="22"/>
      <c r="E172">
        <v>170</v>
      </c>
      <c r="F172" t="str">
        <f t="shared" si="7"/>
        <v/>
      </c>
      <c r="G172" t="str">
        <f t="shared" si="8"/>
        <v/>
      </c>
      <c r="H172" t="str">
        <f t="shared" si="6"/>
        <v/>
      </c>
      <c r="I172" t="str">
        <f>IFERROR(IF(H172="","",IF(H172=909000,Kollektenbons!I$5,SUMIFS(Anfangsbestände!F:F,Anfangsbestände!A:A,Nebenrechnungen!H172))),0)</f>
        <v/>
      </c>
      <c r="J172" t="str">
        <f>IFERROR(IF(H172="","",IF(H172=909000,Kollektenbons!J$5,SUMIFS(Kollektenübersicht!I:I,Kollektenübersicht!A:A,Nebenrechnungen!H172))),0)</f>
        <v/>
      </c>
      <c r="K172" t="str">
        <f>IFERROR(IF(H172="","",IF(H172=909000,Kollektenbons!K$5,SUMIFS(Kollektenübersicht!K:K,Kollektenübersicht!A:A,Nebenrechnungen!H172))),0)</f>
        <v/>
      </c>
    </row>
    <row r="173" spans="2:11" x14ac:dyDescent="0.25">
      <c r="B173">
        <v>171</v>
      </c>
      <c r="C173" t="str">
        <f>IFERROR(SMALL(Anfangsbestände!A$5:A$100,B173),"")</f>
        <v/>
      </c>
      <c r="D173" s="22"/>
      <c r="E173">
        <v>171</v>
      </c>
      <c r="F173" t="str">
        <f t="shared" si="7"/>
        <v/>
      </c>
      <c r="G173" t="str">
        <f t="shared" si="8"/>
        <v/>
      </c>
      <c r="H173" t="str">
        <f t="shared" si="6"/>
        <v/>
      </c>
      <c r="I173" t="str">
        <f>IFERROR(IF(H173="","",IF(H173=909000,Kollektenbons!I$5,SUMIFS(Anfangsbestände!F:F,Anfangsbestände!A:A,Nebenrechnungen!H173))),0)</f>
        <v/>
      </c>
      <c r="J173" t="str">
        <f>IFERROR(IF(H173="","",IF(H173=909000,Kollektenbons!J$5,SUMIFS(Kollektenübersicht!I:I,Kollektenübersicht!A:A,Nebenrechnungen!H173))),0)</f>
        <v/>
      </c>
      <c r="K173" t="str">
        <f>IFERROR(IF(H173="","",IF(H173=909000,Kollektenbons!K$5,SUMIFS(Kollektenübersicht!K:K,Kollektenübersicht!A:A,Nebenrechnungen!H173))),0)</f>
        <v/>
      </c>
    </row>
    <row r="174" spans="2:11" x14ac:dyDescent="0.25">
      <c r="B174">
        <v>172</v>
      </c>
      <c r="C174" t="str">
        <f>IFERROR(SMALL(Anfangsbestände!A$5:A$100,B174),"")</f>
        <v/>
      </c>
      <c r="D174" s="22"/>
      <c r="E174">
        <v>172</v>
      </c>
      <c r="F174" t="str">
        <f t="shared" si="7"/>
        <v/>
      </c>
      <c r="G174" t="str">
        <f t="shared" si="8"/>
        <v/>
      </c>
      <c r="H174" t="str">
        <f t="shared" si="6"/>
        <v/>
      </c>
      <c r="I174" t="str">
        <f>IFERROR(IF(H174="","",IF(H174=909000,Kollektenbons!I$5,SUMIFS(Anfangsbestände!F:F,Anfangsbestände!A:A,Nebenrechnungen!H174))),0)</f>
        <v/>
      </c>
      <c r="J174" t="str">
        <f>IFERROR(IF(H174="","",IF(H174=909000,Kollektenbons!J$5,SUMIFS(Kollektenübersicht!I:I,Kollektenübersicht!A:A,Nebenrechnungen!H174))),0)</f>
        <v/>
      </c>
      <c r="K174" t="str">
        <f>IFERROR(IF(H174="","",IF(H174=909000,Kollektenbons!K$5,SUMIFS(Kollektenübersicht!K:K,Kollektenübersicht!A:A,Nebenrechnungen!H174))),0)</f>
        <v/>
      </c>
    </row>
    <row r="175" spans="2:11" x14ac:dyDescent="0.25">
      <c r="B175">
        <v>173</v>
      </c>
      <c r="C175" t="str">
        <f>IFERROR(SMALL(Anfangsbestände!A$5:A$100,B175),"")</f>
        <v/>
      </c>
      <c r="D175" s="22"/>
      <c r="E175">
        <v>173</v>
      </c>
      <c r="F175" t="str">
        <f t="shared" si="7"/>
        <v/>
      </c>
      <c r="G175" t="str">
        <f t="shared" si="8"/>
        <v/>
      </c>
      <c r="H175" t="str">
        <f t="shared" si="6"/>
        <v/>
      </c>
      <c r="I175" t="str">
        <f>IFERROR(IF(H175="","",IF(H175=909000,Kollektenbons!I$5,SUMIFS(Anfangsbestände!F:F,Anfangsbestände!A:A,Nebenrechnungen!H175))),0)</f>
        <v/>
      </c>
      <c r="J175" t="str">
        <f>IFERROR(IF(H175="","",IF(H175=909000,Kollektenbons!J$5,SUMIFS(Kollektenübersicht!I:I,Kollektenübersicht!A:A,Nebenrechnungen!H175))),0)</f>
        <v/>
      </c>
      <c r="K175" t="str">
        <f>IFERROR(IF(H175="","",IF(H175=909000,Kollektenbons!K$5,SUMIFS(Kollektenübersicht!K:K,Kollektenübersicht!A:A,Nebenrechnungen!H175))),0)</f>
        <v/>
      </c>
    </row>
    <row r="176" spans="2:11" x14ac:dyDescent="0.25">
      <c r="B176">
        <v>174</v>
      </c>
      <c r="C176" t="str">
        <f>IFERROR(SMALL(Anfangsbestände!A$5:A$100,B176),"")</f>
        <v/>
      </c>
      <c r="D176" s="22"/>
      <c r="E176">
        <v>174</v>
      </c>
      <c r="F176" t="str">
        <f t="shared" si="7"/>
        <v/>
      </c>
      <c r="G176" t="str">
        <f t="shared" si="8"/>
        <v/>
      </c>
      <c r="H176" t="str">
        <f t="shared" si="6"/>
        <v/>
      </c>
      <c r="I176" t="str">
        <f>IFERROR(IF(H176="","",IF(H176=909000,Kollektenbons!I$5,SUMIFS(Anfangsbestände!F:F,Anfangsbestände!A:A,Nebenrechnungen!H176))),0)</f>
        <v/>
      </c>
      <c r="J176" t="str">
        <f>IFERROR(IF(H176="","",IF(H176=909000,Kollektenbons!J$5,SUMIFS(Kollektenübersicht!I:I,Kollektenübersicht!A:A,Nebenrechnungen!H176))),0)</f>
        <v/>
      </c>
      <c r="K176" t="str">
        <f>IFERROR(IF(H176="","",IF(H176=909000,Kollektenbons!K$5,SUMIFS(Kollektenübersicht!K:K,Kollektenübersicht!A:A,Nebenrechnungen!H176))),0)</f>
        <v/>
      </c>
    </row>
    <row r="177" spans="2:11" x14ac:dyDescent="0.25">
      <c r="B177">
        <v>175</v>
      </c>
      <c r="C177" t="str">
        <f>IFERROR(SMALL(Anfangsbestände!A$5:A$100,B177),"")</f>
        <v/>
      </c>
      <c r="D177" s="22"/>
      <c r="E177">
        <v>175</v>
      </c>
      <c r="F177" t="str">
        <f t="shared" si="7"/>
        <v/>
      </c>
      <c r="G177" t="str">
        <f t="shared" si="8"/>
        <v/>
      </c>
      <c r="H177" t="str">
        <f t="shared" si="6"/>
        <v/>
      </c>
      <c r="I177" t="str">
        <f>IFERROR(IF(H177="","",IF(H177=909000,Kollektenbons!I$5,SUMIFS(Anfangsbestände!F:F,Anfangsbestände!A:A,Nebenrechnungen!H177))),0)</f>
        <v/>
      </c>
      <c r="J177" t="str">
        <f>IFERROR(IF(H177="","",IF(H177=909000,Kollektenbons!J$5,SUMIFS(Kollektenübersicht!I:I,Kollektenübersicht!A:A,Nebenrechnungen!H177))),0)</f>
        <v/>
      </c>
      <c r="K177" t="str">
        <f>IFERROR(IF(H177="","",IF(H177=909000,Kollektenbons!K$5,SUMIFS(Kollektenübersicht!K:K,Kollektenübersicht!A:A,Nebenrechnungen!H177))),0)</f>
        <v/>
      </c>
    </row>
    <row r="178" spans="2:11" x14ac:dyDescent="0.25">
      <c r="B178">
        <v>176</v>
      </c>
      <c r="C178" t="str">
        <f>IFERROR(SMALL(Anfangsbestände!A$5:A$100,B178),"")</f>
        <v/>
      </c>
      <c r="D178" s="22"/>
      <c r="E178">
        <v>176</v>
      </c>
      <c r="F178" t="str">
        <f t="shared" si="7"/>
        <v/>
      </c>
      <c r="G178" t="str">
        <f t="shared" si="8"/>
        <v/>
      </c>
      <c r="H178" t="str">
        <f t="shared" si="6"/>
        <v/>
      </c>
      <c r="I178" t="str">
        <f>IFERROR(IF(H178="","",IF(H178=909000,Kollektenbons!I$5,SUMIFS(Anfangsbestände!F:F,Anfangsbestände!A:A,Nebenrechnungen!H178))),0)</f>
        <v/>
      </c>
      <c r="J178" t="str">
        <f>IFERROR(IF(H178="","",IF(H178=909000,Kollektenbons!J$5,SUMIFS(Kollektenübersicht!I:I,Kollektenübersicht!A:A,Nebenrechnungen!H178))),0)</f>
        <v/>
      </c>
      <c r="K178" t="str">
        <f>IFERROR(IF(H178="","",IF(H178=909000,Kollektenbons!K$5,SUMIFS(Kollektenübersicht!K:K,Kollektenübersicht!A:A,Nebenrechnungen!H178))),0)</f>
        <v/>
      </c>
    </row>
    <row r="179" spans="2:11" x14ac:dyDescent="0.25">
      <c r="B179">
        <v>177</v>
      </c>
      <c r="C179" t="str">
        <f>IFERROR(SMALL(Anfangsbestände!A$5:A$100,B179),"")</f>
        <v/>
      </c>
      <c r="D179" s="22"/>
      <c r="E179">
        <v>177</v>
      </c>
      <c r="F179" t="str">
        <f t="shared" si="7"/>
        <v/>
      </c>
      <c r="G179" t="str">
        <f t="shared" si="8"/>
        <v/>
      </c>
      <c r="H179" t="str">
        <f t="shared" si="6"/>
        <v/>
      </c>
      <c r="I179" t="str">
        <f>IFERROR(IF(H179="","",IF(H179=909000,Kollektenbons!I$5,SUMIFS(Anfangsbestände!F:F,Anfangsbestände!A:A,Nebenrechnungen!H179))),0)</f>
        <v/>
      </c>
      <c r="J179" t="str">
        <f>IFERROR(IF(H179="","",IF(H179=909000,Kollektenbons!J$5,SUMIFS(Kollektenübersicht!I:I,Kollektenübersicht!A:A,Nebenrechnungen!H179))),0)</f>
        <v/>
      </c>
      <c r="K179" t="str">
        <f>IFERROR(IF(H179="","",IF(H179=909000,Kollektenbons!K$5,SUMIFS(Kollektenübersicht!K:K,Kollektenübersicht!A:A,Nebenrechnungen!H179))),0)</f>
        <v/>
      </c>
    </row>
    <row r="180" spans="2:11" x14ac:dyDescent="0.25">
      <c r="B180">
        <v>178</v>
      </c>
      <c r="C180" t="str">
        <f>IFERROR(SMALL(Anfangsbestände!A$5:A$100,B180),"")</f>
        <v/>
      </c>
      <c r="D180" s="22"/>
      <c r="E180">
        <v>178</v>
      </c>
      <c r="F180" t="str">
        <f t="shared" si="7"/>
        <v/>
      </c>
      <c r="G180" t="str">
        <f t="shared" si="8"/>
        <v/>
      </c>
      <c r="H180" t="str">
        <f t="shared" si="6"/>
        <v/>
      </c>
      <c r="I180" t="str">
        <f>IFERROR(IF(H180="","",IF(H180=909000,Kollektenbons!I$5,SUMIFS(Anfangsbestände!F:F,Anfangsbestände!A:A,Nebenrechnungen!H180))),0)</f>
        <v/>
      </c>
      <c r="J180" t="str">
        <f>IFERROR(IF(H180="","",IF(H180=909000,Kollektenbons!J$5,SUMIFS(Kollektenübersicht!I:I,Kollektenübersicht!A:A,Nebenrechnungen!H180))),0)</f>
        <v/>
      </c>
      <c r="K180" t="str">
        <f>IFERROR(IF(H180="","",IF(H180=909000,Kollektenbons!K$5,SUMIFS(Kollektenübersicht!K:K,Kollektenübersicht!A:A,Nebenrechnungen!H180))),0)</f>
        <v/>
      </c>
    </row>
    <row r="181" spans="2:11" x14ac:dyDescent="0.25">
      <c r="B181">
        <v>179</v>
      </c>
      <c r="C181" t="str">
        <f>IFERROR(SMALL(Anfangsbestände!A$5:A$100,B181),"")</f>
        <v/>
      </c>
      <c r="D181" s="22"/>
      <c r="E181">
        <v>179</v>
      </c>
      <c r="F181" t="str">
        <f t="shared" si="7"/>
        <v/>
      </c>
      <c r="G181" t="str">
        <f t="shared" si="8"/>
        <v/>
      </c>
      <c r="H181" t="str">
        <f t="shared" si="6"/>
        <v/>
      </c>
      <c r="I181" t="str">
        <f>IFERROR(IF(H181="","",IF(H181=909000,Kollektenbons!I$5,SUMIFS(Anfangsbestände!F:F,Anfangsbestände!A:A,Nebenrechnungen!H181))),0)</f>
        <v/>
      </c>
      <c r="J181" t="str">
        <f>IFERROR(IF(H181="","",IF(H181=909000,Kollektenbons!J$5,SUMIFS(Kollektenübersicht!I:I,Kollektenübersicht!A:A,Nebenrechnungen!H181))),0)</f>
        <v/>
      </c>
      <c r="K181" t="str">
        <f>IFERROR(IF(H181="","",IF(H181=909000,Kollektenbons!K$5,SUMIFS(Kollektenübersicht!K:K,Kollektenübersicht!A:A,Nebenrechnungen!H181))),0)</f>
        <v/>
      </c>
    </row>
    <row r="182" spans="2:11" x14ac:dyDescent="0.25">
      <c r="B182">
        <v>180</v>
      </c>
      <c r="C182" t="str">
        <f>IFERROR(SMALL(Anfangsbestände!A$5:A$100,B182),"")</f>
        <v/>
      </c>
      <c r="D182" s="22"/>
      <c r="E182">
        <v>180</v>
      </c>
      <c r="F182" t="str">
        <f t="shared" si="7"/>
        <v/>
      </c>
      <c r="G182" t="str">
        <f t="shared" si="8"/>
        <v/>
      </c>
      <c r="H182" t="str">
        <f t="shared" si="6"/>
        <v/>
      </c>
      <c r="I182" t="str">
        <f>IFERROR(IF(H182="","",IF(H182=909000,Kollektenbons!I$5,SUMIFS(Anfangsbestände!F:F,Anfangsbestände!A:A,Nebenrechnungen!H182))),0)</f>
        <v/>
      </c>
      <c r="J182" t="str">
        <f>IFERROR(IF(H182="","",IF(H182=909000,Kollektenbons!J$5,SUMIFS(Kollektenübersicht!I:I,Kollektenübersicht!A:A,Nebenrechnungen!H182))),0)</f>
        <v/>
      </c>
      <c r="K182" t="str">
        <f>IFERROR(IF(H182="","",IF(H182=909000,Kollektenbons!K$5,SUMIFS(Kollektenübersicht!K:K,Kollektenübersicht!A:A,Nebenrechnungen!H182))),0)</f>
        <v/>
      </c>
    </row>
    <row r="183" spans="2:11" x14ac:dyDescent="0.25">
      <c r="B183">
        <v>181</v>
      </c>
      <c r="C183" t="str">
        <f>IFERROR(SMALL(Anfangsbestände!A$5:A$100,B183),"")</f>
        <v/>
      </c>
      <c r="D183" s="22"/>
      <c r="E183">
        <v>181</v>
      </c>
      <c r="F183" t="str">
        <f t="shared" si="7"/>
        <v/>
      </c>
      <c r="G183" t="str">
        <f t="shared" si="8"/>
        <v/>
      </c>
      <c r="H183" t="str">
        <f t="shared" si="6"/>
        <v/>
      </c>
      <c r="I183" t="str">
        <f>IFERROR(IF(H183="","",IF(H183=909000,Kollektenbons!I$5,SUMIFS(Anfangsbestände!F:F,Anfangsbestände!A:A,Nebenrechnungen!H183))),0)</f>
        <v/>
      </c>
      <c r="J183" t="str">
        <f>IFERROR(IF(H183="","",IF(H183=909000,Kollektenbons!J$5,SUMIFS(Kollektenübersicht!I:I,Kollektenübersicht!A:A,Nebenrechnungen!H183))),0)</f>
        <v/>
      </c>
      <c r="K183" t="str">
        <f>IFERROR(IF(H183="","",IF(H183=909000,Kollektenbons!K$5,SUMIFS(Kollektenübersicht!K:K,Kollektenübersicht!A:A,Nebenrechnungen!H183))),0)</f>
        <v/>
      </c>
    </row>
    <row r="184" spans="2:11" x14ac:dyDescent="0.25">
      <c r="B184">
        <v>182</v>
      </c>
      <c r="C184" t="str">
        <f>IFERROR(SMALL(Anfangsbestände!A$5:A$100,B184),"")</f>
        <v/>
      </c>
      <c r="D184" s="22"/>
      <c r="E184">
        <v>182</v>
      </c>
      <c r="F184" t="str">
        <f t="shared" si="7"/>
        <v/>
      </c>
      <c r="G184" t="str">
        <f t="shared" si="8"/>
        <v/>
      </c>
      <c r="H184" t="str">
        <f t="shared" si="6"/>
        <v/>
      </c>
      <c r="I184" t="str">
        <f>IFERROR(IF(H184="","",IF(H184=909000,Kollektenbons!I$5,SUMIFS(Anfangsbestände!F:F,Anfangsbestände!A:A,Nebenrechnungen!H184))),0)</f>
        <v/>
      </c>
      <c r="J184" t="str">
        <f>IFERROR(IF(H184="","",IF(H184=909000,Kollektenbons!J$5,SUMIFS(Kollektenübersicht!I:I,Kollektenübersicht!A:A,Nebenrechnungen!H184))),0)</f>
        <v/>
      </c>
      <c r="K184" t="str">
        <f>IFERROR(IF(H184="","",IF(H184=909000,Kollektenbons!K$5,SUMIFS(Kollektenübersicht!K:K,Kollektenübersicht!A:A,Nebenrechnungen!H184))),0)</f>
        <v/>
      </c>
    </row>
    <row r="185" spans="2:11" x14ac:dyDescent="0.25">
      <c r="B185">
        <v>183</v>
      </c>
      <c r="C185" t="str">
        <f>IFERROR(SMALL(Anfangsbestände!A$5:A$100,B185),"")</f>
        <v/>
      </c>
      <c r="D185" s="22"/>
      <c r="E185">
        <v>183</v>
      </c>
      <c r="F185" t="str">
        <f t="shared" si="7"/>
        <v/>
      </c>
      <c r="G185" t="str">
        <f t="shared" si="8"/>
        <v/>
      </c>
      <c r="H185" t="str">
        <f t="shared" si="6"/>
        <v/>
      </c>
      <c r="I185" t="str">
        <f>IFERROR(IF(H185="","",IF(H185=909000,Kollektenbons!I$5,SUMIFS(Anfangsbestände!F:F,Anfangsbestände!A:A,Nebenrechnungen!H185))),0)</f>
        <v/>
      </c>
      <c r="J185" t="str">
        <f>IFERROR(IF(H185="","",IF(H185=909000,Kollektenbons!J$5,SUMIFS(Kollektenübersicht!I:I,Kollektenübersicht!A:A,Nebenrechnungen!H185))),0)</f>
        <v/>
      </c>
      <c r="K185" t="str">
        <f>IFERROR(IF(H185="","",IF(H185=909000,Kollektenbons!K$5,SUMIFS(Kollektenübersicht!K:K,Kollektenübersicht!A:A,Nebenrechnungen!H185))),0)</f>
        <v/>
      </c>
    </row>
    <row r="186" spans="2:11" x14ac:dyDescent="0.25">
      <c r="B186">
        <v>184</v>
      </c>
      <c r="C186" t="str">
        <f>IFERROR(SMALL(Anfangsbestände!A$5:A$100,B186),"")</f>
        <v/>
      </c>
      <c r="D186" s="22"/>
      <c r="E186">
        <v>184</v>
      </c>
      <c r="F186" t="str">
        <f t="shared" si="7"/>
        <v/>
      </c>
      <c r="G186" t="str">
        <f t="shared" si="8"/>
        <v/>
      </c>
      <c r="H186" t="str">
        <f t="shared" si="6"/>
        <v/>
      </c>
      <c r="I186" t="str">
        <f>IFERROR(IF(H186="","",IF(H186=909000,Kollektenbons!I$5,SUMIFS(Anfangsbestände!F:F,Anfangsbestände!A:A,Nebenrechnungen!H186))),0)</f>
        <v/>
      </c>
      <c r="J186" t="str">
        <f>IFERROR(IF(H186="","",IF(H186=909000,Kollektenbons!J$5,SUMIFS(Kollektenübersicht!I:I,Kollektenübersicht!A:A,Nebenrechnungen!H186))),0)</f>
        <v/>
      </c>
      <c r="K186" t="str">
        <f>IFERROR(IF(H186="","",IF(H186=909000,Kollektenbons!K$5,SUMIFS(Kollektenübersicht!K:K,Kollektenübersicht!A:A,Nebenrechnungen!H186))),0)</f>
        <v/>
      </c>
    </row>
    <row r="187" spans="2:11" x14ac:dyDescent="0.25">
      <c r="B187">
        <v>185</v>
      </c>
      <c r="C187" t="str">
        <f>IFERROR(SMALL(Anfangsbestände!A$5:A$100,B187),"")</f>
        <v/>
      </c>
      <c r="D187" s="22"/>
      <c r="E187">
        <v>185</v>
      </c>
      <c r="F187" t="str">
        <f t="shared" si="7"/>
        <v/>
      </c>
      <c r="G187" t="str">
        <f t="shared" si="8"/>
        <v/>
      </c>
      <c r="H187" t="str">
        <f t="shared" si="6"/>
        <v/>
      </c>
      <c r="I187" t="str">
        <f>IFERROR(IF(H187="","",IF(H187=909000,Kollektenbons!I$5,SUMIFS(Anfangsbestände!F:F,Anfangsbestände!A:A,Nebenrechnungen!H187))),0)</f>
        <v/>
      </c>
      <c r="J187" t="str">
        <f>IFERROR(IF(H187="","",IF(H187=909000,Kollektenbons!J$5,SUMIFS(Kollektenübersicht!I:I,Kollektenübersicht!A:A,Nebenrechnungen!H187))),0)</f>
        <v/>
      </c>
      <c r="K187" t="str">
        <f>IFERROR(IF(H187="","",IF(H187=909000,Kollektenbons!K$5,SUMIFS(Kollektenübersicht!K:K,Kollektenübersicht!A:A,Nebenrechnungen!H187))),0)</f>
        <v/>
      </c>
    </row>
    <row r="188" spans="2:11" x14ac:dyDescent="0.25">
      <c r="B188">
        <v>186</v>
      </c>
      <c r="C188" t="str">
        <f>IFERROR(SMALL(Anfangsbestände!A$5:A$100,B188),"")</f>
        <v/>
      </c>
      <c r="D188" s="22"/>
      <c r="E188">
        <v>186</v>
      </c>
      <c r="F188" t="str">
        <f t="shared" si="7"/>
        <v/>
      </c>
      <c r="G188" t="str">
        <f t="shared" si="8"/>
        <v/>
      </c>
      <c r="H188" t="str">
        <f t="shared" si="6"/>
        <v/>
      </c>
      <c r="I188" t="str">
        <f>IFERROR(IF(H188="","",IF(H188=909000,Kollektenbons!I$5,SUMIFS(Anfangsbestände!F:F,Anfangsbestände!A:A,Nebenrechnungen!H188))),0)</f>
        <v/>
      </c>
      <c r="J188" t="str">
        <f>IFERROR(IF(H188="","",IF(H188=909000,Kollektenbons!J$5,SUMIFS(Kollektenübersicht!I:I,Kollektenübersicht!A:A,Nebenrechnungen!H188))),0)</f>
        <v/>
      </c>
      <c r="K188" t="str">
        <f>IFERROR(IF(H188="","",IF(H188=909000,Kollektenbons!K$5,SUMIFS(Kollektenübersicht!K:K,Kollektenübersicht!A:A,Nebenrechnungen!H188))),0)</f>
        <v/>
      </c>
    </row>
    <row r="189" spans="2:11" x14ac:dyDescent="0.25">
      <c r="B189">
        <v>187</v>
      </c>
      <c r="C189" t="str">
        <f>IFERROR(SMALL(Anfangsbestände!A$5:A$100,B189),"")</f>
        <v/>
      </c>
      <c r="D189" s="22"/>
      <c r="E189">
        <v>187</v>
      </c>
      <c r="F189" t="str">
        <f t="shared" si="7"/>
        <v/>
      </c>
      <c r="G189" t="str">
        <f t="shared" si="8"/>
        <v/>
      </c>
      <c r="H189" t="str">
        <f t="shared" si="6"/>
        <v/>
      </c>
      <c r="I189" t="str">
        <f>IFERROR(IF(H189="","",IF(H189=909000,Kollektenbons!I$5,SUMIFS(Anfangsbestände!F:F,Anfangsbestände!A:A,Nebenrechnungen!H189))),0)</f>
        <v/>
      </c>
      <c r="J189" t="str">
        <f>IFERROR(IF(H189="","",IF(H189=909000,Kollektenbons!J$5,SUMIFS(Kollektenübersicht!I:I,Kollektenübersicht!A:A,Nebenrechnungen!H189))),0)</f>
        <v/>
      </c>
      <c r="K189" t="str">
        <f>IFERROR(IF(H189="","",IF(H189=909000,Kollektenbons!K$5,SUMIFS(Kollektenübersicht!K:K,Kollektenübersicht!A:A,Nebenrechnungen!H189))),0)</f>
        <v/>
      </c>
    </row>
    <row r="190" spans="2:11" x14ac:dyDescent="0.25">
      <c r="B190">
        <v>188</v>
      </c>
      <c r="C190" t="str">
        <f>IFERROR(SMALL(Anfangsbestände!A$5:A$100,B190),"")</f>
        <v/>
      </c>
      <c r="D190" s="22"/>
      <c r="E190">
        <v>188</v>
      </c>
      <c r="F190" t="str">
        <f t="shared" si="7"/>
        <v/>
      </c>
      <c r="G190" t="str">
        <f t="shared" si="8"/>
        <v/>
      </c>
      <c r="H190" t="str">
        <f t="shared" si="6"/>
        <v/>
      </c>
      <c r="I190" t="str">
        <f>IFERROR(IF(H190="","",IF(H190=909000,Kollektenbons!I$5,SUMIFS(Anfangsbestände!F:F,Anfangsbestände!A:A,Nebenrechnungen!H190))),0)</f>
        <v/>
      </c>
      <c r="J190" t="str">
        <f>IFERROR(IF(H190="","",IF(H190=909000,Kollektenbons!J$5,SUMIFS(Kollektenübersicht!I:I,Kollektenübersicht!A:A,Nebenrechnungen!H190))),0)</f>
        <v/>
      </c>
      <c r="K190" t="str">
        <f>IFERROR(IF(H190="","",IF(H190=909000,Kollektenbons!K$5,SUMIFS(Kollektenübersicht!K:K,Kollektenübersicht!A:A,Nebenrechnungen!H190))),0)</f>
        <v/>
      </c>
    </row>
    <row r="191" spans="2:11" x14ac:dyDescent="0.25">
      <c r="B191">
        <v>189</v>
      </c>
      <c r="C191" t="str">
        <f>IFERROR(SMALL(Anfangsbestände!A$5:A$100,B191),"")</f>
        <v/>
      </c>
      <c r="D191" s="22"/>
      <c r="E191">
        <v>189</v>
      </c>
      <c r="F191" t="str">
        <f t="shared" si="7"/>
        <v/>
      </c>
      <c r="G191" t="str">
        <f t="shared" si="8"/>
        <v/>
      </c>
      <c r="H191" t="str">
        <f t="shared" si="6"/>
        <v/>
      </c>
      <c r="I191" t="str">
        <f>IFERROR(IF(H191="","",IF(H191=909000,Kollektenbons!I$5,SUMIFS(Anfangsbestände!F:F,Anfangsbestände!A:A,Nebenrechnungen!H191))),0)</f>
        <v/>
      </c>
      <c r="J191" t="str">
        <f>IFERROR(IF(H191="","",IF(H191=909000,Kollektenbons!J$5,SUMIFS(Kollektenübersicht!I:I,Kollektenübersicht!A:A,Nebenrechnungen!H191))),0)</f>
        <v/>
      </c>
      <c r="K191" t="str">
        <f>IFERROR(IF(H191="","",IF(H191=909000,Kollektenbons!K$5,SUMIFS(Kollektenübersicht!K:K,Kollektenübersicht!A:A,Nebenrechnungen!H191))),0)</f>
        <v/>
      </c>
    </row>
    <row r="192" spans="2:11" x14ac:dyDescent="0.25">
      <c r="B192">
        <v>190</v>
      </c>
      <c r="C192" t="str">
        <f>IFERROR(SMALL(Anfangsbestände!A$5:A$100,B192),"")</f>
        <v/>
      </c>
      <c r="D192" s="22"/>
      <c r="E192">
        <v>190</v>
      </c>
      <c r="F192" t="str">
        <f t="shared" si="7"/>
        <v/>
      </c>
      <c r="G192" t="str">
        <f t="shared" si="8"/>
        <v/>
      </c>
      <c r="H192" t="str">
        <f t="shared" si="6"/>
        <v/>
      </c>
      <c r="I192" t="str">
        <f>IFERROR(IF(H192="","",IF(H192=909000,Kollektenbons!I$5,SUMIFS(Anfangsbestände!F:F,Anfangsbestände!A:A,Nebenrechnungen!H192))),0)</f>
        <v/>
      </c>
      <c r="J192" t="str">
        <f>IFERROR(IF(H192="","",IF(H192=909000,Kollektenbons!J$5,SUMIFS(Kollektenübersicht!I:I,Kollektenübersicht!A:A,Nebenrechnungen!H192))),0)</f>
        <v/>
      </c>
      <c r="K192" t="str">
        <f>IFERROR(IF(H192="","",IF(H192=909000,Kollektenbons!K$5,SUMIFS(Kollektenübersicht!K:K,Kollektenübersicht!A:A,Nebenrechnungen!H192))),0)</f>
        <v/>
      </c>
    </row>
    <row r="193" spans="2:11" x14ac:dyDescent="0.25">
      <c r="B193">
        <v>191</v>
      </c>
      <c r="C193" t="str">
        <f>IFERROR(SMALL(Anfangsbestände!A$5:A$100,B193),"")</f>
        <v/>
      </c>
      <c r="D193" s="22"/>
      <c r="E193">
        <v>191</v>
      </c>
      <c r="F193" t="str">
        <f t="shared" si="7"/>
        <v/>
      </c>
      <c r="G193" t="str">
        <f t="shared" si="8"/>
        <v/>
      </c>
      <c r="H193" t="str">
        <f t="shared" si="6"/>
        <v/>
      </c>
      <c r="I193" t="str">
        <f>IFERROR(IF(H193="","",IF(H193=909000,Kollektenbons!I$5,SUMIFS(Anfangsbestände!F:F,Anfangsbestände!A:A,Nebenrechnungen!H193))),0)</f>
        <v/>
      </c>
      <c r="J193" t="str">
        <f>IFERROR(IF(H193="","",IF(H193=909000,Kollektenbons!J$5,SUMIFS(Kollektenübersicht!I:I,Kollektenübersicht!A:A,Nebenrechnungen!H193))),0)</f>
        <v/>
      </c>
      <c r="K193" t="str">
        <f>IFERROR(IF(H193="","",IF(H193=909000,Kollektenbons!K$5,SUMIFS(Kollektenübersicht!K:K,Kollektenübersicht!A:A,Nebenrechnungen!H193))),0)</f>
        <v/>
      </c>
    </row>
    <row r="194" spans="2:11" x14ac:dyDescent="0.25">
      <c r="B194">
        <v>192</v>
      </c>
      <c r="C194" t="str">
        <f>IFERROR(SMALL(Anfangsbestände!A$5:A$100,B194),"")</f>
        <v/>
      </c>
      <c r="D194" s="22"/>
      <c r="E194">
        <v>192</v>
      </c>
      <c r="F194" t="str">
        <f t="shared" si="7"/>
        <v/>
      </c>
      <c r="G194" t="str">
        <f t="shared" si="8"/>
        <v/>
      </c>
      <c r="H194" t="str">
        <f t="shared" si="6"/>
        <v/>
      </c>
      <c r="I194" t="str">
        <f>IFERROR(IF(H194="","",IF(H194=909000,Kollektenbons!I$5,SUMIFS(Anfangsbestände!F:F,Anfangsbestände!A:A,Nebenrechnungen!H194))),0)</f>
        <v/>
      </c>
      <c r="J194" t="str">
        <f>IFERROR(IF(H194="","",IF(H194=909000,Kollektenbons!J$5,SUMIFS(Kollektenübersicht!I:I,Kollektenübersicht!A:A,Nebenrechnungen!H194))),0)</f>
        <v/>
      </c>
      <c r="K194" t="str">
        <f>IFERROR(IF(H194="","",IF(H194=909000,Kollektenbons!K$5,SUMIFS(Kollektenübersicht!K:K,Kollektenübersicht!A:A,Nebenrechnungen!H194))),0)</f>
        <v/>
      </c>
    </row>
    <row r="195" spans="2:11" x14ac:dyDescent="0.25">
      <c r="B195">
        <v>193</v>
      </c>
      <c r="C195" t="str">
        <f>IFERROR(SMALL(Anfangsbestände!A$5:A$100,B195),"")</f>
        <v/>
      </c>
      <c r="D195" s="22"/>
      <c r="E195">
        <v>193</v>
      </c>
      <c r="F195" t="str">
        <f t="shared" si="7"/>
        <v/>
      </c>
      <c r="G195" t="str">
        <f t="shared" si="8"/>
        <v/>
      </c>
      <c r="H195" t="str">
        <f t="shared" ref="H195:H258" si="9">IFERROR(VLOOKUP(G195,E:F,2,FALSE),"")</f>
        <v/>
      </c>
      <c r="I195" t="str">
        <f>IFERROR(IF(H195="","",IF(H195=909000,Kollektenbons!I$5,SUMIFS(Anfangsbestände!F:F,Anfangsbestände!A:A,Nebenrechnungen!H195))),0)</f>
        <v/>
      </c>
      <c r="J195" t="str">
        <f>IFERROR(IF(H195="","",IF(H195=909000,Kollektenbons!J$5,SUMIFS(Kollektenübersicht!I:I,Kollektenübersicht!A:A,Nebenrechnungen!H195))),0)</f>
        <v/>
      </c>
      <c r="K195" t="str">
        <f>IFERROR(IF(H195="","",IF(H195=909000,Kollektenbons!K$5,SUMIFS(Kollektenübersicht!K:K,Kollektenübersicht!A:A,Nebenrechnungen!H195))),0)</f>
        <v/>
      </c>
    </row>
    <row r="196" spans="2:11" x14ac:dyDescent="0.25">
      <c r="B196">
        <v>194</v>
      </c>
      <c r="C196" t="str">
        <f>IFERROR(SMALL(Anfangsbestände!A$5:A$100,B196),"")</f>
        <v/>
      </c>
      <c r="D196" s="22"/>
      <c r="E196">
        <v>194</v>
      </c>
      <c r="F196" t="str">
        <f t="shared" ref="F196:F259" si="10">IFERROR(SMALL(C$3:C$911,E196),"")</f>
        <v/>
      </c>
      <c r="G196" t="str">
        <f t="shared" si="8"/>
        <v/>
      </c>
      <c r="H196" t="str">
        <f t="shared" si="9"/>
        <v/>
      </c>
      <c r="I196" t="str">
        <f>IFERROR(IF(H196="","",IF(H196=909000,Kollektenbons!I$5,SUMIFS(Anfangsbestände!F:F,Anfangsbestände!A:A,Nebenrechnungen!H196))),0)</f>
        <v/>
      </c>
      <c r="J196" t="str">
        <f>IFERROR(IF(H196="","",IF(H196=909000,Kollektenbons!J$5,SUMIFS(Kollektenübersicht!I:I,Kollektenübersicht!A:A,Nebenrechnungen!H196))),0)</f>
        <v/>
      </c>
      <c r="K196" t="str">
        <f>IFERROR(IF(H196="","",IF(H196=909000,Kollektenbons!K$5,SUMIFS(Kollektenübersicht!K:K,Kollektenübersicht!A:A,Nebenrechnungen!H196))),0)</f>
        <v/>
      </c>
    </row>
    <row r="197" spans="2:11" x14ac:dyDescent="0.25">
      <c r="B197">
        <v>195</v>
      </c>
      <c r="C197" t="str">
        <f>IFERROR(SMALL(Anfangsbestände!A$5:A$100,B197),"")</f>
        <v/>
      </c>
      <c r="D197" s="22"/>
      <c r="E197">
        <v>195</v>
      </c>
      <c r="F197" t="str">
        <f t="shared" si="10"/>
        <v/>
      </c>
      <c r="G197" t="str">
        <f t="shared" si="8"/>
        <v/>
      </c>
      <c r="H197" t="str">
        <f t="shared" si="9"/>
        <v/>
      </c>
      <c r="I197" t="str">
        <f>IFERROR(IF(H197="","",IF(H197=909000,Kollektenbons!I$5,SUMIFS(Anfangsbestände!F:F,Anfangsbestände!A:A,Nebenrechnungen!H197))),0)</f>
        <v/>
      </c>
      <c r="J197" t="str">
        <f>IFERROR(IF(H197="","",IF(H197=909000,Kollektenbons!J$5,SUMIFS(Kollektenübersicht!I:I,Kollektenübersicht!A:A,Nebenrechnungen!H197))),0)</f>
        <v/>
      </c>
      <c r="K197" t="str">
        <f>IFERROR(IF(H197="","",IF(H197=909000,Kollektenbons!K$5,SUMIFS(Kollektenübersicht!K:K,Kollektenübersicht!A:A,Nebenrechnungen!H197))),0)</f>
        <v/>
      </c>
    </row>
    <row r="198" spans="2:11" x14ac:dyDescent="0.25">
      <c r="B198">
        <v>196</v>
      </c>
      <c r="C198" t="str">
        <f>IFERROR(SMALL(Anfangsbestände!A$5:A$100,B198),"")</f>
        <v/>
      </c>
      <c r="D198" s="22"/>
      <c r="E198">
        <v>196</v>
      </c>
      <c r="F198" t="str">
        <f t="shared" si="10"/>
        <v/>
      </c>
      <c r="G198" t="str">
        <f t="shared" si="8"/>
        <v/>
      </c>
      <c r="H198" t="str">
        <f t="shared" si="9"/>
        <v/>
      </c>
      <c r="I198" t="str">
        <f>IFERROR(IF(H198="","",IF(H198=909000,Kollektenbons!I$5,SUMIFS(Anfangsbestände!F:F,Anfangsbestände!A:A,Nebenrechnungen!H198))),0)</f>
        <v/>
      </c>
      <c r="J198" t="str">
        <f>IFERROR(IF(H198="","",IF(H198=909000,Kollektenbons!J$5,SUMIFS(Kollektenübersicht!I:I,Kollektenübersicht!A:A,Nebenrechnungen!H198))),0)</f>
        <v/>
      </c>
      <c r="K198" t="str">
        <f>IFERROR(IF(H198="","",IF(H198=909000,Kollektenbons!K$5,SUMIFS(Kollektenübersicht!K:K,Kollektenübersicht!A:A,Nebenrechnungen!H198))),0)</f>
        <v/>
      </c>
    </row>
    <row r="199" spans="2:11" x14ac:dyDescent="0.25">
      <c r="B199">
        <v>197</v>
      </c>
      <c r="C199" t="str">
        <f>IFERROR(SMALL(Anfangsbestände!A$5:A$100,B199),"")</f>
        <v/>
      </c>
      <c r="D199" s="22"/>
      <c r="E199">
        <v>197</v>
      </c>
      <c r="F199" t="str">
        <f t="shared" si="10"/>
        <v/>
      </c>
      <c r="G199" t="str">
        <f t="shared" si="8"/>
        <v/>
      </c>
      <c r="H199" t="str">
        <f t="shared" si="9"/>
        <v/>
      </c>
      <c r="I199" t="str">
        <f>IFERROR(IF(H199="","",IF(H199=909000,Kollektenbons!I$5,SUMIFS(Anfangsbestände!F:F,Anfangsbestände!A:A,Nebenrechnungen!H199))),0)</f>
        <v/>
      </c>
      <c r="J199" t="str">
        <f>IFERROR(IF(H199="","",IF(H199=909000,Kollektenbons!J$5,SUMIFS(Kollektenübersicht!I:I,Kollektenübersicht!A:A,Nebenrechnungen!H199))),0)</f>
        <v/>
      </c>
      <c r="K199" t="str">
        <f>IFERROR(IF(H199="","",IF(H199=909000,Kollektenbons!K$5,SUMIFS(Kollektenübersicht!K:K,Kollektenübersicht!A:A,Nebenrechnungen!H199))),0)</f>
        <v/>
      </c>
    </row>
    <row r="200" spans="2:11" x14ac:dyDescent="0.25">
      <c r="B200">
        <v>198</v>
      </c>
      <c r="C200" t="str">
        <f>IFERROR(SMALL(Anfangsbestände!A$5:A$100,B200),"")</f>
        <v/>
      </c>
      <c r="D200" s="22"/>
      <c r="E200">
        <v>198</v>
      </c>
      <c r="F200" t="str">
        <f t="shared" si="10"/>
        <v/>
      </c>
      <c r="G200" t="str">
        <f t="shared" ref="G200:G263" si="11">IF(F200=F199,"",E200)</f>
        <v/>
      </c>
      <c r="H200" t="str">
        <f t="shared" si="9"/>
        <v/>
      </c>
      <c r="I200" t="str">
        <f>IFERROR(IF(H200="","",IF(H200=909000,Kollektenbons!I$5,SUMIFS(Anfangsbestände!F:F,Anfangsbestände!A:A,Nebenrechnungen!H200))),0)</f>
        <v/>
      </c>
      <c r="J200" t="str">
        <f>IFERROR(IF(H200="","",IF(H200=909000,Kollektenbons!J$5,SUMIFS(Kollektenübersicht!I:I,Kollektenübersicht!A:A,Nebenrechnungen!H200))),0)</f>
        <v/>
      </c>
      <c r="K200" t="str">
        <f>IFERROR(IF(H200="","",IF(H200=909000,Kollektenbons!K$5,SUMIFS(Kollektenübersicht!K:K,Kollektenübersicht!A:A,Nebenrechnungen!H200))),0)</f>
        <v/>
      </c>
    </row>
    <row r="201" spans="2:11" x14ac:dyDescent="0.25">
      <c r="B201">
        <v>199</v>
      </c>
      <c r="C201" t="str">
        <f>IFERROR(SMALL(Anfangsbestände!A$5:A$100,B201),"")</f>
        <v/>
      </c>
      <c r="D201" s="22"/>
      <c r="E201">
        <v>199</v>
      </c>
      <c r="F201" t="str">
        <f t="shared" si="10"/>
        <v/>
      </c>
      <c r="G201" t="str">
        <f t="shared" si="11"/>
        <v/>
      </c>
      <c r="H201" t="str">
        <f t="shared" si="9"/>
        <v/>
      </c>
      <c r="I201" t="str">
        <f>IFERROR(IF(H201="","",IF(H201=909000,Kollektenbons!I$5,SUMIFS(Anfangsbestände!F:F,Anfangsbestände!A:A,Nebenrechnungen!H201))),0)</f>
        <v/>
      </c>
      <c r="J201" t="str">
        <f>IFERROR(IF(H201="","",IF(H201=909000,Kollektenbons!J$5,SUMIFS(Kollektenübersicht!I:I,Kollektenübersicht!A:A,Nebenrechnungen!H201))),0)</f>
        <v/>
      </c>
      <c r="K201" t="str">
        <f>IFERROR(IF(H201="","",IF(H201=909000,Kollektenbons!K$5,SUMIFS(Kollektenübersicht!K:K,Kollektenübersicht!A:A,Nebenrechnungen!H201))),0)</f>
        <v/>
      </c>
    </row>
    <row r="202" spans="2:11" x14ac:dyDescent="0.25">
      <c r="B202">
        <v>200</v>
      </c>
      <c r="C202" t="str">
        <f>IFERROR(SMALL(Anfangsbestände!A$5:A$100,B202),"")</f>
        <v/>
      </c>
      <c r="D202" s="22"/>
      <c r="E202">
        <v>200</v>
      </c>
      <c r="F202" t="str">
        <f t="shared" si="10"/>
        <v/>
      </c>
      <c r="G202" t="str">
        <f t="shared" si="11"/>
        <v/>
      </c>
      <c r="H202" t="str">
        <f t="shared" si="9"/>
        <v/>
      </c>
      <c r="I202" t="str">
        <f>IFERROR(IF(H202="","",IF(H202=909000,Kollektenbons!I$5,SUMIFS(Anfangsbestände!F:F,Anfangsbestände!A:A,Nebenrechnungen!H202))),0)</f>
        <v/>
      </c>
      <c r="J202" t="str">
        <f>IFERROR(IF(H202="","",IF(H202=909000,Kollektenbons!J$5,SUMIFS(Kollektenübersicht!I:I,Kollektenübersicht!A:A,Nebenrechnungen!H202))),0)</f>
        <v/>
      </c>
      <c r="K202" t="str">
        <f>IFERROR(IF(H202="","",IF(H202=909000,Kollektenbons!K$5,SUMIFS(Kollektenübersicht!K:K,Kollektenübersicht!A:A,Nebenrechnungen!H202))),0)</f>
        <v/>
      </c>
    </row>
    <row r="203" spans="2:11" x14ac:dyDescent="0.25">
      <c r="B203">
        <v>201</v>
      </c>
      <c r="C203" t="str">
        <f>IFERROR(SMALL(Anfangsbestände!A$5:A$100,B203),"")</f>
        <v/>
      </c>
      <c r="D203" s="22"/>
      <c r="E203">
        <v>201</v>
      </c>
      <c r="F203" t="str">
        <f t="shared" si="10"/>
        <v/>
      </c>
      <c r="G203" t="str">
        <f t="shared" si="11"/>
        <v/>
      </c>
      <c r="H203" t="str">
        <f t="shared" si="9"/>
        <v/>
      </c>
      <c r="I203" t="str">
        <f>IFERROR(IF(H203="","",IF(H203=909000,Kollektenbons!I$5,SUMIFS(Anfangsbestände!F:F,Anfangsbestände!A:A,Nebenrechnungen!H203))),0)</f>
        <v/>
      </c>
      <c r="J203" t="str">
        <f>IFERROR(IF(H203="","",IF(H203=909000,Kollektenbons!J$5,SUMIFS(Kollektenübersicht!I:I,Kollektenübersicht!A:A,Nebenrechnungen!H203))),0)</f>
        <v/>
      </c>
      <c r="K203" t="str">
        <f>IFERROR(IF(H203="","",IF(H203=909000,Kollektenbons!K$5,SUMIFS(Kollektenübersicht!K:K,Kollektenübersicht!A:A,Nebenrechnungen!H203))),0)</f>
        <v/>
      </c>
    </row>
    <row r="204" spans="2:11" x14ac:dyDescent="0.25">
      <c r="B204">
        <v>202</v>
      </c>
      <c r="C204" t="str">
        <f>IFERROR(SMALL(Anfangsbestände!A$5:A$100,B204),"")</f>
        <v/>
      </c>
      <c r="D204" s="22"/>
      <c r="E204">
        <v>202</v>
      </c>
      <c r="F204" t="str">
        <f t="shared" si="10"/>
        <v/>
      </c>
      <c r="G204" t="str">
        <f t="shared" si="11"/>
        <v/>
      </c>
      <c r="H204" t="str">
        <f t="shared" si="9"/>
        <v/>
      </c>
      <c r="I204" t="str">
        <f>IFERROR(IF(H204="","",IF(H204=909000,Kollektenbons!I$5,SUMIFS(Anfangsbestände!F:F,Anfangsbestände!A:A,Nebenrechnungen!H204))),0)</f>
        <v/>
      </c>
      <c r="J204" t="str">
        <f>IFERROR(IF(H204="","",IF(H204=909000,Kollektenbons!J$5,SUMIFS(Kollektenübersicht!I:I,Kollektenübersicht!A:A,Nebenrechnungen!H204))),0)</f>
        <v/>
      </c>
      <c r="K204" t="str">
        <f>IFERROR(IF(H204="","",IF(H204=909000,Kollektenbons!K$5,SUMIFS(Kollektenübersicht!K:K,Kollektenübersicht!A:A,Nebenrechnungen!H204))),0)</f>
        <v/>
      </c>
    </row>
    <row r="205" spans="2:11" x14ac:dyDescent="0.25">
      <c r="B205">
        <v>203</v>
      </c>
      <c r="C205" t="str">
        <f>IFERROR(SMALL(Anfangsbestände!A$5:A$100,B205),"")</f>
        <v/>
      </c>
      <c r="D205" s="22"/>
      <c r="E205">
        <v>203</v>
      </c>
      <c r="F205" t="str">
        <f t="shared" si="10"/>
        <v/>
      </c>
      <c r="G205" t="str">
        <f t="shared" si="11"/>
        <v/>
      </c>
      <c r="H205" t="str">
        <f t="shared" si="9"/>
        <v/>
      </c>
      <c r="I205" t="str">
        <f>IFERROR(IF(H205="","",IF(H205=909000,Kollektenbons!I$5,SUMIFS(Anfangsbestände!F:F,Anfangsbestände!A:A,Nebenrechnungen!H205))),0)</f>
        <v/>
      </c>
      <c r="J205" t="str">
        <f>IFERROR(IF(H205="","",IF(H205=909000,Kollektenbons!J$5,SUMIFS(Kollektenübersicht!I:I,Kollektenübersicht!A:A,Nebenrechnungen!H205))),0)</f>
        <v/>
      </c>
      <c r="K205" t="str">
        <f>IFERROR(IF(H205="","",IF(H205=909000,Kollektenbons!K$5,SUMIFS(Kollektenübersicht!K:K,Kollektenübersicht!A:A,Nebenrechnungen!H205))),0)</f>
        <v/>
      </c>
    </row>
    <row r="206" spans="2:11" x14ac:dyDescent="0.25">
      <c r="B206">
        <v>204</v>
      </c>
      <c r="C206" t="str">
        <f>IFERROR(SMALL(Anfangsbestände!A$5:A$100,B206),"")</f>
        <v/>
      </c>
      <c r="D206" s="22"/>
      <c r="E206">
        <v>204</v>
      </c>
      <c r="F206" t="str">
        <f t="shared" si="10"/>
        <v/>
      </c>
      <c r="G206" t="str">
        <f t="shared" si="11"/>
        <v/>
      </c>
      <c r="H206" t="str">
        <f t="shared" si="9"/>
        <v/>
      </c>
      <c r="I206" t="str">
        <f>IFERROR(IF(H206="","",IF(H206=909000,Kollektenbons!I$5,SUMIFS(Anfangsbestände!F:F,Anfangsbestände!A:A,Nebenrechnungen!H206))),0)</f>
        <v/>
      </c>
      <c r="J206" t="str">
        <f>IFERROR(IF(H206="","",IF(H206=909000,Kollektenbons!J$5,SUMIFS(Kollektenübersicht!I:I,Kollektenübersicht!A:A,Nebenrechnungen!H206))),0)</f>
        <v/>
      </c>
      <c r="K206" t="str">
        <f>IFERROR(IF(H206="","",IF(H206=909000,Kollektenbons!K$5,SUMIFS(Kollektenübersicht!K:K,Kollektenübersicht!A:A,Nebenrechnungen!H206))),0)</f>
        <v/>
      </c>
    </row>
    <row r="207" spans="2:11" x14ac:dyDescent="0.25">
      <c r="B207">
        <v>205</v>
      </c>
      <c r="C207" t="str">
        <f>IFERROR(SMALL(Anfangsbestände!A$5:A$100,B207),"")</f>
        <v/>
      </c>
      <c r="D207" s="22"/>
      <c r="E207">
        <v>205</v>
      </c>
      <c r="F207" t="str">
        <f t="shared" si="10"/>
        <v/>
      </c>
      <c r="G207" t="str">
        <f t="shared" si="11"/>
        <v/>
      </c>
      <c r="H207" t="str">
        <f t="shared" si="9"/>
        <v/>
      </c>
      <c r="I207" t="str">
        <f>IFERROR(IF(H207="","",IF(H207=909000,Kollektenbons!I$5,SUMIFS(Anfangsbestände!F:F,Anfangsbestände!A:A,Nebenrechnungen!H207))),0)</f>
        <v/>
      </c>
      <c r="J207" t="str">
        <f>IFERROR(IF(H207="","",IF(H207=909000,Kollektenbons!J$5,SUMIFS(Kollektenübersicht!I:I,Kollektenübersicht!A:A,Nebenrechnungen!H207))),0)</f>
        <v/>
      </c>
      <c r="K207" t="str">
        <f>IFERROR(IF(H207="","",IF(H207=909000,Kollektenbons!K$5,SUMIFS(Kollektenübersicht!K:K,Kollektenübersicht!A:A,Nebenrechnungen!H207))),0)</f>
        <v/>
      </c>
    </row>
    <row r="208" spans="2:11" x14ac:dyDescent="0.25">
      <c r="B208">
        <v>206</v>
      </c>
      <c r="C208" t="str">
        <f>IFERROR(SMALL(Anfangsbestände!A$5:A$100,B208),"")</f>
        <v/>
      </c>
      <c r="D208" s="22"/>
      <c r="E208">
        <v>206</v>
      </c>
      <c r="F208" t="str">
        <f t="shared" si="10"/>
        <v/>
      </c>
      <c r="G208" t="str">
        <f t="shared" si="11"/>
        <v/>
      </c>
      <c r="H208" t="str">
        <f t="shared" si="9"/>
        <v/>
      </c>
      <c r="I208" t="str">
        <f>IFERROR(IF(H208="","",IF(H208=909000,Kollektenbons!I$5,SUMIFS(Anfangsbestände!F:F,Anfangsbestände!A:A,Nebenrechnungen!H208))),0)</f>
        <v/>
      </c>
      <c r="J208" t="str">
        <f>IFERROR(IF(H208="","",IF(H208=909000,Kollektenbons!J$5,SUMIFS(Kollektenübersicht!I:I,Kollektenübersicht!A:A,Nebenrechnungen!H208))),0)</f>
        <v/>
      </c>
      <c r="K208" t="str">
        <f>IFERROR(IF(H208="","",IF(H208=909000,Kollektenbons!K$5,SUMIFS(Kollektenübersicht!K:K,Kollektenübersicht!A:A,Nebenrechnungen!H208))),0)</f>
        <v/>
      </c>
    </row>
    <row r="209" spans="2:11" x14ac:dyDescent="0.25">
      <c r="B209">
        <v>207</v>
      </c>
      <c r="C209" t="str">
        <f>IFERROR(SMALL(Anfangsbestände!A$5:A$100,B209),"")</f>
        <v/>
      </c>
      <c r="D209" s="22"/>
      <c r="E209">
        <v>207</v>
      </c>
      <c r="F209" t="str">
        <f t="shared" si="10"/>
        <v/>
      </c>
      <c r="G209" t="str">
        <f t="shared" si="11"/>
        <v/>
      </c>
      <c r="H209" t="str">
        <f t="shared" si="9"/>
        <v/>
      </c>
      <c r="I209" t="str">
        <f>IFERROR(IF(H209="","",IF(H209=909000,Kollektenbons!I$5,SUMIFS(Anfangsbestände!F:F,Anfangsbestände!A:A,Nebenrechnungen!H209))),0)</f>
        <v/>
      </c>
      <c r="J209" t="str">
        <f>IFERROR(IF(H209="","",IF(H209=909000,Kollektenbons!J$5,SUMIFS(Kollektenübersicht!I:I,Kollektenübersicht!A:A,Nebenrechnungen!H209))),0)</f>
        <v/>
      </c>
      <c r="K209" t="str">
        <f>IFERROR(IF(H209="","",IF(H209=909000,Kollektenbons!K$5,SUMIFS(Kollektenübersicht!K:K,Kollektenübersicht!A:A,Nebenrechnungen!H209))),0)</f>
        <v/>
      </c>
    </row>
    <row r="210" spans="2:11" x14ac:dyDescent="0.25">
      <c r="B210">
        <v>208</v>
      </c>
      <c r="C210" t="str">
        <f>IFERROR(SMALL(Anfangsbestände!A$5:A$100,B210),"")</f>
        <v/>
      </c>
      <c r="D210" s="22"/>
      <c r="E210">
        <v>208</v>
      </c>
      <c r="F210" t="str">
        <f t="shared" si="10"/>
        <v/>
      </c>
      <c r="G210" t="str">
        <f t="shared" si="11"/>
        <v/>
      </c>
      <c r="H210" t="str">
        <f t="shared" si="9"/>
        <v/>
      </c>
      <c r="I210" t="str">
        <f>IFERROR(IF(H210="","",IF(H210=909000,Kollektenbons!I$5,SUMIFS(Anfangsbestände!F:F,Anfangsbestände!A:A,Nebenrechnungen!H210))),0)</f>
        <v/>
      </c>
      <c r="J210" t="str">
        <f>IFERROR(IF(H210="","",IF(H210=909000,Kollektenbons!J$5,SUMIFS(Kollektenübersicht!I:I,Kollektenübersicht!A:A,Nebenrechnungen!H210))),0)</f>
        <v/>
      </c>
      <c r="K210" t="str">
        <f>IFERROR(IF(H210="","",IF(H210=909000,Kollektenbons!K$5,SUMIFS(Kollektenübersicht!K:K,Kollektenübersicht!A:A,Nebenrechnungen!H210))),0)</f>
        <v/>
      </c>
    </row>
    <row r="211" spans="2:11" x14ac:dyDescent="0.25">
      <c r="B211">
        <v>209</v>
      </c>
      <c r="C211" t="str">
        <f>IFERROR(SMALL(Anfangsbestände!A$5:A$100,B211),"")</f>
        <v/>
      </c>
      <c r="D211" s="22"/>
      <c r="E211">
        <v>209</v>
      </c>
      <c r="F211" t="str">
        <f t="shared" si="10"/>
        <v/>
      </c>
      <c r="G211" t="str">
        <f t="shared" si="11"/>
        <v/>
      </c>
      <c r="H211" t="str">
        <f t="shared" si="9"/>
        <v/>
      </c>
      <c r="I211" t="str">
        <f>IFERROR(IF(H211="","",IF(H211=909000,Kollektenbons!I$5,SUMIFS(Anfangsbestände!F:F,Anfangsbestände!A:A,Nebenrechnungen!H211))),0)</f>
        <v/>
      </c>
      <c r="J211" t="str">
        <f>IFERROR(IF(H211="","",IF(H211=909000,Kollektenbons!J$5,SUMIFS(Kollektenübersicht!I:I,Kollektenübersicht!A:A,Nebenrechnungen!H211))),0)</f>
        <v/>
      </c>
      <c r="K211" t="str">
        <f>IFERROR(IF(H211="","",IF(H211=909000,Kollektenbons!K$5,SUMIFS(Kollektenübersicht!K:K,Kollektenübersicht!A:A,Nebenrechnungen!H211))),0)</f>
        <v/>
      </c>
    </row>
    <row r="212" spans="2:11" x14ac:dyDescent="0.25">
      <c r="B212">
        <v>210</v>
      </c>
      <c r="C212" t="str">
        <f>IFERROR(SMALL(Anfangsbestände!A$5:A$100,B212),"")</f>
        <v/>
      </c>
      <c r="D212" s="22"/>
      <c r="E212">
        <v>210</v>
      </c>
      <c r="F212" t="str">
        <f t="shared" si="10"/>
        <v/>
      </c>
      <c r="G212" t="str">
        <f t="shared" si="11"/>
        <v/>
      </c>
      <c r="H212" t="str">
        <f t="shared" si="9"/>
        <v/>
      </c>
      <c r="I212" t="str">
        <f>IFERROR(IF(H212="","",IF(H212=909000,Kollektenbons!I$5,SUMIFS(Anfangsbestände!F:F,Anfangsbestände!A:A,Nebenrechnungen!H212))),0)</f>
        <v/>
      </c>
      <c r="J212" t="str">
        <f>IFERROR(IF(H212="","",IF(H212=909000,Kollektenbons!J$5,SUMIFS(Kollektenübersicht!I:I,Kollektenübersicht!A:A,Nebenrechnungen!H212))),0)</f>
        <v/>
      </c>
      <c r="K212" t="str">
        <f>IFERROR(IF(H212="","",IF(H212=909000,Kollektenbons!K$5,SUMIFS(Kollektenübersicht!K:K,Kollektenübersicht!A:A,Nebenrechnungen!H212))),0)</f>
        <v/>
      </c>
    </row>
    <row r="213" spans="2:11" x14ac:dyDescent="0.25">
      <c r="B213">
        <v>211</v>
      </c>
      <c r="C213" t="str">
        <f>IFERROR(SMALL(Anfangsbestände!A$5:A$100,B213),"")</f>
        <v/>
      </c>
      <c r="D213" s="22"/>
      <c r="E213">
        <v>211</v>
      </c>
      <c r="F213" t="str">
        <f t="shared" si="10"/>
        <v/>
      </c>
      <c r="G213" t="str">
        <f t="shared" si="11"/>
        <v/>
      </c>
      <c r="H213" t="str">
        <f t="shared" si="9"/>
        <v/>
      </c>
      <c r="I213" t="str">
        <f>IFERROR(IF(H213="","",IF(H213=909000,Kollektenbons!I$5,SUMIFS(Anfangsbestände!F:F,Anfangsbestände!A:A,Nebenrechnungen!H213))),0)</f>
        <v/>
      </c>
      <c r="J213" t="str">
        <f>IFERROR(IF(H213="","",IF(H213=909000,Kollektenbons!J$5,SUMIFS(Kollektenübersicht!I:I,Kollektenübersicht!A:A,Nebenrechnungen!H213))),0)</f>
        <v/>
      </c>
      <c r="K213" t="str">
        <f>IFERROR(IF(H213="","",IF(H213=909000,Kollektenbons!K$5,SUMIFS(Kollektenübersicht!K:K,Kollektenübersicht!A:A,Nebenrechnungen!H213))),0)</f>
        <v/>
      </c>
    </row>
    <row r="214" spans="2:11" x14ac:dyDescent="0.25">
      <c r="B214">
        <v>212</v>
      </c>
      <c r="C214" t="str">
        <f>IFERROR(SMALL(Anfangsbestände!A$5:A$100,B214),"")</f>
        <v/>
      </c>
      <c r="D214" s="22"/>
      <c r="E214">
        <v>212</v>
      </c>
      <c r="F214" t="str">
        <f t="shared" si="10"/>
        <v/>
      </c>
      <c r="G214" t="str">
        <f t="shared" si="11"/>
        <v/>
      </c>
      <c r="H214" t="str">
        <f t="shared" si="9"/>
        <v/>
      </c>
      <c r="I214" t="str">
        <f>IFERROR(IF(H214="","",IF(H214=909000,Kollektenbons!I$5,SUMIFS(Anfangsbestände!F:F,Anfangsbestände!A:A,Nebenrechnungen!H214))),0)</f>
        <v/>
      </c>
      <c r="J214" t="str">
        <f>IFERROR(IF(H214="","",IF(H214=909000,Kollektenbons!J$5,SUMIFS(Kollektenübersicht!I:I,Kollektenübersicht!A:A,Nebenrechnungen!H214))),0)</f>
        <v/>
      </c>
      <c r="K214" t="str">
        <f>IFERROR(IF(H214="","",IF(H214=909000,Kollektenbons!K$5,SUMIFS(Kollektenübersicht!K:K,Kollektenübersicht!A:A,Nebenrechnungen!H214))),0)</f>
        <v/>
      </c>
    </row>
    <row r="215" spans="2:11" x14ac:dyDescent="0.25">
      <c r="B215">
        <v>213</v>
      </c>
      <c r="C215" t="str">
        <f>IFERROR(SMALL(Anfangsbestände!A$5:A$100,B215),"")</f>
        <v/>
      </c>
      <c r="D215" s="22"/>
      <c r="E215">
        <v>213</v>
      </c>
      <c r="F215" t="str">
        <f t="shared" si="10"/>
        <v/>
      </c>
      <c r="G215" t="str">
        <f t="shared" si="11"/>
        <v/>
      </c>
      <c r="H215" t="str">
        <f t="shared" si="9"/>
        <v/>
      </c>
      <c r="I215" t="str">
        <f>IFERROR(IF(H215="","",IF(H215=909000,Kollektenbons!I$5,SUMIFS(Anfangsbestände!F:F,Anfangsbestände!A:A,Nebenrechnungen!H215))),0)</f>
        <v/>
      </c>
      <c r="J215" t="str">
        <f>IFERROR(IF(H215="","",IF(H215=909000,Kollektenbons!J$5,SUMIFS(Kollektenübersicht!I:I,Kollektenübersicht!A:A,Nebenrechnungen!H215))),0)</f>
        <v/>
      </c>
      <c r="K215" t="str">
        <f>IFERROR(IF(H215="","",IF(H215=909000,Kollektenbons!K$5,SUMIFS(Kollektenübersicht!K:K,Kollektenübersicht!A:A,Nebenrechnungen!H215))),0)</f>
        <v/>
      </c>
    </row>
    <row r="216" spans="2:11" x14ac:dyDescent="0.25">
      <c r="B216">
        <v>214</v>
      </c>
      <c r="C216" t="str">
        <f>IFERROR(SMALL(Anfangsbestände!A$5:A$100,B216),"")</f>
        <v/>
      </c>
      <c r="D216" s="22"/>
      <c r="E216">
        <v>214</v>
      </c>
      <c r="F216" t="str">
        <f t="shared" si="10"/>
        <v/>
      </c>
      <c r="G216" t="str">
        <f t="shared" si="11"/>
        <v/>
      </c>
      <c r="H216" t="str">
        <f t="shared" si="9"/>
        <v/>
      </c>
      <c r="I216" t="str">
        <f>IFERROR(IF(H216="","",IF(H216=909000,Kollektenbons!I$5,SUMIFS(Anfangsbestände!F:F,Anfangsbestände!A:A,Nebenrechnungen!H216))),0)</f>
        <v/>
      </c>
      <c r="J216" t="str">
        <f>IFERROR(IF(H216="","",IF(H216=909000,Kollektenbons!J$5,SUMIFS(Kollektenübersicht!I:I,Kollektenübersicht!A:A,Nebenrechnungen!H216))),0)</f>
        <v/>
      </c>
      <c r="K216" t="str">
        <f>IFERROR(IF(H216="","",IF(H216=909000,Kollektenbons!K$5,SUMIFS(Kollektenübersicht!K:K,Kollektenübersicht!A:A,Nebenrechnungen!H216))),0)</f>
        <v/>
      </c>
    </row>
    <row r="217" spans="2:11" x14ac:dyDescent="0.25">
      <c r="B217">
        <v>215</v>
      </c>
      <c r="C217" t="str">
        <f>IFERROR(SMALL(Anfangsbestände!A$5:A$100,B217),"")</f>
        <v/>
      </c>
      <c r="D217" s="22"/>
      <c r="E217">
        <v>215</v>
      </c>
      <c r="F217" t="str">
        <f t="shared" si="10"/>
        <v/>
      </c>
      <c r="G217" t="str">
        <f t="shared" si="11"/>
        <v/>
      </c>
      <c r="H217" t="str">
        <f t="shared" si="9"/>
        <v/>
      </c>
      <c r="I217" t="str">
        <f>IFERROR(IF(H217="","",IF(H217=909000,Kollektenbons!I$5,SUMIFS(Anfangsbestände!F:F,Anfangsbestände!A:A,Nebenrechnungen!H217))),0)</f>
        <v/>
      </c>
      <c r="J217" t="str">
        <f>IFERROR(IF(H217="","",IF(H217=909000,Kollektenbons!J$5,SUMIFS(Kollektenübersicht!I:I,Kollektenübersicht!A:A,Nebenrechnungen!H217))),0)</f>
        <v/>
      </c>
      <c r="K217" t="str">
        <f>IFERROR(IF(H217="","",IF(H217=909000,Kollektenbons!K$5,SUMIFS(Kollektenübersicht!K:K,Kollektenübersicht!A:A,Nebenrechnungen!H217))),0)</f>
        <v/>
      </c>
    </row>
    <row r="218" spans="2:11" x14ac:dyDescent="0.25">
      <c r="B218">
        <v>216</v>
      </c>
      <c r="C218" t="str">
        <f>IFERROR(SMALL(Anfangsbestände!A$5:A$100,B218),"")</f>
        <v/>
      </c>
      <c r="D218" s="22"/>
      <c r="E218">
        <v>216</v>
      </c>
      <c r="F218" t="str">
        <f t="shared" si="10"/>
        <v/>
      </c>
      <c r="G218" t="str">
        <f t="shared" si="11"/>
        <v/>
      </c>
      <c r="H218" t="str">
        <f t="shared" si="9"/>
        <v/>
      </c>
      <c r="I218" t="str">
        <f>IFERROR(IF(H218="","",IF(H218=909000,Kollektenbons!I$5,SUMIFS(Anfangsbestände!F:F,Anfangsbestände!A:A,Nebenrechnungen!H218))),0)</f>
        <v/>
      </c>
      <c r="J218" t="str">
        <f>IFERROR(IF(H218="","",IF(H218=909000,Kollektenbons!J$5,SUMIFS(Kollektenübersicht!I:I,Kollektenübersicht!A:A,Nebenrechnungen!H218))),0)</f>
        <v/>
      </c>
      <c r="K218" t="str">
        <f>IFERROR(IF(H218="","",IF(H218=909000,Kollektenbons!K$5,SUMIFS(Kollektenübersicht!K:K,Kollektenübersicht!A:A,Nebenrechnungen!H218))),0)</f>
        <v/>
      </c>
    </row>
    <row r="219" spans="2:11" x14ac:dyDescent="0.25">
      <c r="B219">
        <v>217</v>
      </c>
      <c r="C219" t="str">
        <f>IFERROR(SMALL(Anfangsbestände!A$5:A$100,B219),"")</f>
        <v/>
      </c>
      <c r="D219" s="22"/>
      <c r="E219">
        <v>217</v>
      </c>
      <c r="F219" t="str">
        <f t="shared" si="10"/>
        <v/>
      </c>
      <c r="G219" t="str">
        <f t="shared" si="11"/>
        <v/>
      </c>
      <c r="H219" t="str">
        <f t="shared" si="9"/>
        <v/>
      </c>
      <c r="I219" t="str">
        <f>IFERROR(IF(H219="","",IF(H219=909000,Kollektenbons!I$5,SUMIFS(Anfangsbestände!F:F,Anfangsbestände!A:A,Nebenrechnungen!H219))),0)</f>
        <v/>
      </c>
      <c r="J219" t="str">
        <f>IFERROR(IF(H219="","",IF(H219=909000,Kollektenbons!J$5,SUMIFS(Kollektenübersicht!I:I,Kollektenübersicht!A:A,Nebenrechnungen!H219))),0)</f>
        <v/>
      </c>
      <c r="K219" t="str">
        <f>IFERROR(IF(H219="","",IF(H219=909000,Kollektenbons!K$5,SUMIFS(Kollektenübersicht!K:K,Kollektenübersicht!A:A,Nebenrechnungen!H219))),0)</f>
        <v/>
      </c>
    </row>
    <row r="220" spans="2:11" x14ac:dyDescent="0.25">
      <c r="B220">
        <v>218</v>
      </c>
      <c r="C220" t="str">
        <f>IFERROR(SMALL(Anfangsbestände!A$5:A$100,B220),"")</f>
        <v/>
      </c>
      <c r="D220" s="22"/>
      <c r="E220">
        <v>218</v>
      </c>
      <c r="F220" t="str">
        <f t="shared" si="10"/>
        <v/>
      </c>
      <c r="G220" t="str">
        <f t="shared" si="11"/>
        <v/>
      </c>
      <c r="H220" t="str">
        <f t="shared" si="9"/>
        <v/>
      </c>
      <c r="I220" t="str">
        <f>IFERROR(IF(H220="","",IF(H220=909000,Kollektenbons!I$5,SUMIFS(Anfangsbestände!F:F,Anfangsbestände!A:A,Nebenrechnungen!H220))),0)</f>
        <v/>
      </c>
      <c r="J220" t="str">
        <f>IFERROR(IF(H220="","",IF(H220=909000,Kollektenbons!J$5,SUMIFS(Kollektenübersicht!I:I,Kollektenübersicht!A:A,Nebenrechnungen!H220))),0)</f>
        <v/>
      </c>
      <c r="K220" t="str">
        <f>IFERROR(IF(H220="","",IF(H220=909000,Kollektenbons!K$5,SUMIFS(Kollektenübersicht!K:K,Kollektenübersicht!A:A,Nebenrechnungen!H220))),0)</f>
        <v/>
      </c>
    </row>
    <row r="221" spans="2:11" x14ac:dyDescent="0.25">
      <c r="B221">
        <v>219</v>
      </c>
      <c r="C221" t="str">
        <f>IFERROR(SMALL(Anfangsbestände!A$5:A$100,B221),"")</f>
        <v/>
      </c>
      <c r="D221" s="22"/>
      <c r="E221">
        <v>219</v>
      </c>
      <c r="F221" t="str">
        <f t="shared" si="10"/>
        <v/>
      </c>
      <c r="G221" t="str">
        <f t="shared" si="11"/>
        <v/>
      </c>
      <c r="H221" t="str">
        <f t="shared" si="9"/>
        <v/>
      </c>
      <c r="I221" t="str">
        <f>IFERROR(IF(H221="","",IF(H221=909000,Kollektenbons!I$5,SUMIFS(Anfangsbestände!F:F,Anfangsbestände!A:A,Nebenrechnungen!H221))),0)</f>
        <v/>
      </c>
      <c r="J221" t="str">
        <f>IFERROR(IF(H221="","",IF(H221=909000,Kollektenbons!J$5,SUMIFS(Kollektenübersicht!I:I,Kollektenübersicht!A:A,Nebenrechnungen!H221))),0)</f>
        <v/>
      </c>
      <c r="K221" t="str">
        <f>IFERROR(IF(H221="","",IF(H221=909000,Kollektenbons!K$5,SUMIFS(Kollektenübersicht!K:K,Kollektenübersicht!A:A,Nebenrechnungen!H221))),0)</f>
        <v/>
      </c>
    </row>
    <row r="222" spans="2:11" x14ac:dyDescent="0.25">
      <c r="B222">
        <v>220</v>
      </c>
      <c r="C222" t="str">
        <f>IFERROR(SMALL(Anfangsbestände!A$5:A$100,B222),"")</f>
        <v/>
      </c>
      <c r="D222" s="22"/>
      <c r="E222">
        <v>220</v>
      </c>
      <c r="F222" t="str">
        <f t="shared" si="10"/>
        <v/>
      </c>
      <c r="G222" t="str">
        <f t="shared" si="11"/>
        <v/>
      </c>
      <c r="H222" t="str">
        <f t="shared" si="9"/>
        <v/>
      </c>
      <c r="I222" t="str">
        <f>IFERROR(IF(H222="","",IF(H222=909000,Kollektenbons!I$5,SUMIFS(Anfangsbestände!F:F,Anfangsbestände!A:A,Nebenrechnungen!H222))),0)</f>
        <v/>
      </c>
      <c r="J222" t="str">
        <f>IFERROR(IF(H222="","",IF(H222=909000,Kollektenbons!J$5,SUMIFS(Kollektenübersicht!I:I,Kollektenübersicht!A:A,Nebenrechnungen!H222))),0)</f>
        <v/>
      </c>
      <c r="K222" t="str">
        <f>IFERROR(IF(H222="","",IF(H222=909000,Kollektenbons!K$5,SUMIFS(Kollektenübersicht!K:K,Kollektenübersicht!A:A,Nebenrechnungen!H222))),0)</f>
        <v/>
      </c>
    </row>
    <row r="223" spans="2:11" x14ac:dyDescent="0.25">
      <c r="B223">
        <v>221</v>
      </c>
      <c r="C223" t="str">
        <f>IFERROR(SMALL(Anfangsbestände!A$5:A$100,B223),"")</f>
        <v/>
      </c>
      <c r="D223" s="22"/>
      <c r="E223">
        <v>221</v>
      </c>
      <c r="F223" t="str">
        <f t="shared" si="10"/>
        <v/>
      </c>
      <c r="G223" t="str">
        <f t="shared" si="11"/>
        <v/>
      </c>
      <c r="H223" t="str">
        <f t="shared" si="9"/>
        <v/>
      </c>
      <c r="I223" t="str">
        <f>IFERROR(IF(H223="","",IF(H223=909000,Kollektenbons!I$5,SUMIFS(Anfangsbestände!F:F,Anfangsbestände!A:A,Nebenrechnungen!H223))),0)</f>
        <v/>
      </c>
      <c r="J223" t="str">
        <f>IFERROR(IF(H223="","",IF(H223=909000,Kollektenbons!J$5,SUMIFS(Kollektenübersicht!I:I,Kollektenübersicht!A:A,Nebenrechnungen!H223))),0)</f>
        <v/>
      </c>
      <c r="K223" t="str">
        <f>IFERROR(IF(H223="","",IF(H223=909000,Kollektenbons!K$5,SUMIFS(Kollektenübersicht!K:K,Kollektenübersicht!A:A,Nebenrechnungen!H223))),0)</f>
        <v/>
      </c>
    </row>
    <row r="224" spans="2:11" x14ac:dyDescent="0.25">
      <c r="B224">
        <v>222</v>
      </c>
      <c r="C224" t="str">
        <f>IFERROR(SMALL(Anfangsbestände!A$5:A$100,B224),"")</f>
        <v/>
      </c>
      <c r="D224" s="22"/>
      <c r="E224">
        <v>222</v>
      </c>
      <c r="F224" t="str">
        <f t="shared" si="10"/>
        <v/>
      </c>
      <c r="G224" t="str">
        <f t="shared" si="11"/>
        <v/>
      </c>
      <c r="H224" t="str">
        <f t="shared" si="9"/>
        <v/>
      </c>
      <c r="I224" t="str">
        <f>IFERROR(IF(H224="","",IF(H224=909000,Kollektenbons!I$5,SUMIFS(Anfangsbestände!F:F,Anfangsbestände!A:A,Nebenrechnungen!H224))),0)</f>
        <v/>
      </c>
      <c r="J224" t="str">
        <f>IFERROR(IF(H224="","",IF(H224=909000,Kollektenbons!J$5,SUMIFS(Kollektenübersicht!I:I,Kollektenübersicht!A:A,Nebenrechnungen!H224))),0)</f>
        <v/>
      </c>
      <c r="K224" t="str">
        <f>IFERROR(IF(H224="","",IF(H224=909000,Kollektenbons!K$5,SUMIFS(Kollektenübersicht!K:K,Kollektenübersicht!A:A,Nebenrechnungen!H224))),0)</f>
        <v/>
      </c>
    </row>
    <row r="225" spans="2:11" x14ac:dyDescent="0.25">
      <c r="B225">
        <v>223</v>
      </c>
      <c r="C225" t="str">
        <f>IFERROR(SMALL(Anfangsbestände!A$5:A$100,B225),"")</f>
        <v/>
      </c>
      <c r="D225" s="22"/>
      <c r="E225">
        <v>223</v>
      </c>
      <c r="F225" t="str">
        <f t="shared" si="10"/>
        <v/>
      </c>
      <c r="G225" t="str">
        <f t="shared" si="11"/>
        <v/>
      </c>
      <c r="H225" t="str">
        <f t="shared" si="9"/>
        <v/>
      </c>
      <c r="I225" t="str">
        <f>IFERROR(IF(H225="","",IF(H225=909000,Kollektenbons!I$5,SUMIFS(Anfangsbestände!F:F,Anfangsbestände!A:A,Nebenrechnungen!H225))),0)</f>
        <v/>
      </c>
      <c r="J225" t="str">
        <f>IFERROR(IF(H225="","",IF(H225=909000,Kollektenbons!J$5,SUMIFS(Kollektenübersicht!I:I,Kollektenübersicht!A:A,Nebenrechnungen!H225))),0)</f>
        <v/>
      </c>
      <c r="K225" t="str">
        <f>IFERROR(IF(H225="","",IF(H225=909000,Kollektenbons!K$5,SUMIFS(Kollektenübersicht!K:K,Kollektenübersicht!A:A,Nebenrechnungen!H225))),0)</f>
        <v/>
      </c>
    </row>
    <row r="226" spans="2:11" x14ac:dyDescent="0.25">
      <c r="B226">
        <v>224</v>
      </c>
      <c r="C226" t="str">
        <f>IFERROR(SMALL(Anfangsbestände!A$5:A$100,B226),"")</f>
        <v/>
      </c>
      <c r="D226" s="22"/>
      <c r="E226">
        <v>224</v>
      </c>
      <c r="F226" t="str">
        <f t="shared" si="10"/>
        <v/>
      </c>
      <c r="G226" t="str">
        <f t="shared" si="11"/>
        <v/>
      </c>
      <c r="H226" t="str">
        <f t="shared" si="9"/>
        <v/>
      </c>
      <c r="I226" t="str">
        <f>IFERROR(IF(H226="","",IF(H226=909000,Kollektenbons!I$5,SUMIFS(Anfangsbestände!F:F,Anfangsbestände!A:A,Nebenrechnungen!H226))),0)</f>
        <v/>
      </c>
      <c r="J226" t="str">
        <f>IFERROR(IF(H226="","",IF(H226=909000,Kollektenbons!J$5,SUMIFS(Kollektenübersicht!I:I,Kollektenübersicht!A:A,Nebenrechnungen!H226))),0)</f>
        <v/>
      </c>
      <c r="K226" t="str">
        <f>IFERROR(IF(H226="","",IF(H226=909000,Kollektenbons!K$5,SUMIFS(Kollektenübersicht!K:K,Kollektenübersicht!A:A,Nebenrechnungen!H226))),0)</f>
        <v/>
      </c>
    </row>
    <row r="227" spans="2:11" x14ac:dyDescent="0.25">
      <c r="B227">
        <v>225</v>
      </c>
      <c r="C227" t="str">
        <f>IFERROR(SMALL(Anfangsbestände!A$5:A$100,B227),"")</f>
        <v/>
      </c>
      <c r="D227" s="22"/>
      <c r="E227">
        <v>225</v>
      </c>
      <c r="F227" t="str">
        <f t="shared" si="10"/>
        <v/>
      </c>
      <c r="G227" t="str">
        <f t="shared" si="11"/>
        <v/>
      </c>
      <c r="H227" t="str">
        <f t="shared" si="9"/>
        <v/>
      </c>
      <c r="I227" t="str">
        <f>IFERROR(IF(H227="","",IF(H227=909000,Kollektenbons!I$5,SUMIFS(Anfangsbestände!F:F,Anfangsbestände!A:A,Nebenrechnungen!H227))),0)</f>
        <v/>
      </c>
      <c r="J227" t="str">
        <f>IFERROR(IF(H227="","",IF(H227=909000,Kollektenbons!J$5,SUMIFS(Kollektenübersicht!I:I,Kollektenübersicht!A:A,Nebenrechnungen!H227))),0)</f>
        <v/>
      </c>
      <c r="K227" t="str">
        <f>IFERROR(IF(H227="","",IF(H227=909000,Kollektenbons!K$5,SUMIFS(Kollektenübersicht!K:K,Kollektenübersicht!A:A,Nebenrechnungen!H227))),0)</f>
        <v/>
      </c>
    </row>
    <row r="228" spans="2:11" x14ac:dyDescent="0.25">
      <c r="B228">
        <v>226</v>
      </c>
      <c r="C228" t="str">
        <f>IFERROR(SMALL(Anfangsbestände!A$5:A$100,B228),"")</f>
        <v/>
      </c>
      <c r="D228" s="22"/>
      <c r="E228">
        <v>226</v>
      </c>
      <c r="F228" t="str">
        <f t="shared" si="10"/>
        <v/>
      </c>
      <c r="G228" t="str">
        <f t="shared" si="11"/>
        <v/>
      </c>
      <c r="H228" t="str">
        <f t="shared" si="9"/>
        <v/>
      </c>
      <c r="I228" t="str">
        <f>IFERROR(IF(H228="","",IF(H228=909000,Kollektenbons!I$5,SUMIFS(Anfangsbestände!F:F,Anfangsbestände!A:A,Nebenrechnungen!H228))),0)</f>
        <v/>
      </c>
      <c r="J228" t="str">
        <f>IFERROR(IF(H228="","",IF(H228=909000,Kollektenbons!J$5,SUMIFS(Kollektenübersicht!I:I,Kollektenübersicht!A:A,Nebenrechnungen!H228))),0)</f>
        <v/>
      </c>
      <c r="K228" t="str">
        <f>IFERROR(IF(H228="","",IF(H228=909000,Kollektenbons!K$5,SUMIFS(Kollektenübersicht!K:K,Kollektenübersicht!A:A,Nebenrechnungen!H228))),0)</f>
        <v/>
      </c>
    </row>
    <row r="229" spans="2:11" x14ac:dyDescent="0.25">
      <c r="B229">
        <v>227</v>
      </c>
      <c r="C229" t="str">
        <f>IFERROR(SMALL(Anfangsbestände!A$5:A$100,B229),"")</f>
        <v/>
      </c>
      <c r="D229" s="22"/>
      <c r="E229">
        <v>227</v>
      </c>
      <c r="F229" t="str">
        <f t="shared" si="10"/>
        <v/>
      </c>
      <c r="G229" t="str">
        <f t="shared" si="11"/>
        <v/>
      </c>
      <c r="H229" t="str">
        <f t="shared" si="9"/>
        <v/>
      </c>
      <c r="I229" t="str">
        <f>IFERROR(IF(H229="","",IF(H229=909000,Kollektenbons!I$5,SUMIFS(Anfangsbestände!F:F,Anfangsbestände!A:A,Nebenrechnungen!H229))),0)</f>
        <v/>
      </c>
      <c r="J229" t="str">
        <f>IFERROR(IF(H229="","",IF(H229=909000,Kollektenbons!J$5,SUMIFS(Kollektenübersicht!I:I,Kollektenübersicht!A:A,Nebenrechnungen!H229))),0)</f>
        <v/>
      </c>
      <c r="K229" t="str">
        <f>IFERROR(IF(H229="","",IF(H229=909000,Kollektenbons!K$5,SUMIFS(Kollektenübersicht!K:K,Kollektenübersicht!A:A,Nebenrechnungen!H229))),0)</f>
        <v/>
      </c>
    </row>
    <row r="230" spans="2:11" x14ac:dyDescent="0.25">
      <c r="B230">
        <v>228</v>
      </c>
      <c r="C230" t="str">
        <f>IFERROR(SMALL(Anfangsbestände!A$5:A$100,B230),"")</f>
        <v/>
      </c>
      <c r="D230" s="22"/>
      <c r="E230">
        <v>228</v>
      </c>
      <c r="F230" t="str">
        <f t="shared" si="10"/>
        <v/>
      </c>
      <c r="G230" t="str">
        <f t="shared" si="11"/>
        <v/>
      </c>
      <c r="H230" t="str">
        <f t="shared" si="9"/>
        <v/>
      </c>
      <c r="I230" t="str">
        <f>IFERROR(IF(H230="","",IF(H230=909000,Kollektenbons!I$5,SUMIFS(Anfangsbestände!F:F,Anfangsbestände!A:A,Nebenrechnungen!H230))),0)</f>
        <v/>
      </c>
      <c r="J230" t="str">
        <f>IFERROR(IF(H230="","",IF(H230=909000,Kollektenbons!J$5,SUMIFS(Kollektenübersicht!I:I,Kollektenübersicht!A:A,Nebenrechnungen!H230))),0)</f>
        <v/>
      </c>
      <c r="K230" t="str">
        <f>IFERROR(IF(H230="","",IF(H230=909000,Kollektenbons!K$5,SUMIFS(Kollektenübersicht!K:K,Kollektenübersicht!A:A,Nebenrechnungen!H230))),0)</f>
        <v/>
      </c>
    </row>
    <row r="231" spans="2:11" x14ac:dyDescent="0.25">
      <c r="B231">
        <v>229</v>
      </c>
      <c r="C231" t="str">
        <f>IFERROR(SMALL(Anfangsbestände!A$5:A$100,B231),"")</f>
        <v/>
      </c>
      <c r="D231" s="22"/>
      <c r="E231">
        <v>229</v>
      </c>
      <c r="F231" t="str">
        <f t="shared" si="10"/>
        <v/>
      </c>
      <c r="G231" t="str">
        <f t="shared" si="11"/>
        <v/>
      </c>
      <c r="H231" t="str">
        <f t="shared" si="9"/>
        <v/>
      </c>
      <c r="I231" t="str">
        <f>IFERROR(IF(H231="","",IF(H231=909000,Kollektenbons!I$5,SUMIFS(Anfangsbestände!F:F,Anfangsbestände!A:A,Nebenrechnungen!H231))),0)</f>
        <v/>
      </c>
      <c r="J231" t="str">
        <f>IFERROR(IF(H231="","",IF(H231=909000,Kollektenbons!J$5,SUMIFS(Kollektenübersicht!I:I,Kollektenübersicht!A:A,Nebenrechnungen!H231))),0)</f>
        <v/>
      </c>
      <c r="K231" t="str">
        <f>IFERROR(IF(H231="","",IF(H231=909000,Kollektenbons!K$5,SUMIFS(Kollektenübersicht!K:K,Kollektenübersicht!A:A,Nebenrechnungen!H231))),0)</f>
        <v/>
      </c>
    </row>
    <row r="232" spans="2:11" x14ac:dyDescent="0.25">
      <c r="B232">
        <v>230</v>
      </c>
      <c r="C232" t="str">
        <f>IFERROR(SMALL(Anfangsbestände!A$5:A$100,B232),"")</f>
        <v/>
      </c>
      <c r="D232" s="22"/>
      <c r="E232">
        <v>230</v>
      </c>
      <c r="F232" t="str">
        <f t="shared" si="10"/>
        <v/>
      </c>
      <c r="G232" t="str">
        <f t="shared" si="11"/>
        <v/>
      </c>
      <c r="H232" t="str">
        <f t="shared" si="9"/>
        <v/>
      </c>
      <c r="I232" t="str">
        <f>IFERROR(IF(H232="","",IF(H232=909000,Kollektenbons!I$5,SUMIFS(Anfangsbestände!F:F,Anfangsbestände!A:A,Nebenrechnungen!H232))),0)</f>
        <v/>
      </c>
      <c r="J232" t="str">
        <f>IFERROR(IF(H232="","",IF(H232=909000,Kollektenbons!J$5,SUMIFS(Kollektenübersicht!I:I,Kollektenübersicht!A:A,Nebenrechnungen!H232))),0)</f>
        <v/>
      </c>
      <c r="K232" t="str">
        <f>IFERROR(IF(H232="","",IF(H232=909000,Kollektenbons!K$5,SUMIFS(Kollektenübersicht!K:K,Kollektenübersicht!A:A,Nebenrechnungen!H232))),0)</f>
        <v/>
      </c>
    </row>
    <row r="233" spans="2:11" x14ac:dyDescent="0.25">
      <c r="B233">
        <v>231</v>
      </c>
      <c r="C233" t="str">
        <f>IFERROR(SMALL(Anfangsbestände!A$5:A$100,B233),"")</f>
        <v/>
      </c>
      <c r="D233" s="22"/>
      <c r="E233">
        <v>231</v>
      </c>
      <c r="F233" t="str">
        <f t="shared" si="10"/>
        <v/>
      </c>
      <c r="G233" t="str">
        <f t="shared" si="11"/>
        <v/>
      </c>
      <c r="H233" t="str">
        <f t="shared" si="9"/>
        <v/>
      </c>
      <c r="I233" t="str">
        <f>IFERROR(IF(H233="","",IF(H233=909000,Kollektenbons!I$5,SUMIFS(Anfangsbestände!F:F,Anfangsbestände!A:A,Nebenrechnungen!H233))),0)</f>
        <v/>
      </c>
      <c r="J233" t="str">
        <f>IFERROR(IF(H233="","",IF(H233=909000,Kollektenbons!J$5,SUMIFS(Kollektenübersicht!I:I,Kollektenübersicht!A:A,Nebenrechnungen!H233))),0)</f>
        <v/>
      </c>
      <c r="K233" t="str">
        <f>IFERROR(IF(H233="","",IF(H233=909000,Kollektenbons!K$5,SUMIFS(Kollektenübersicht!K:K,Kollektenübersicht!A:A,Nebenrechnungen!H233))),0)</f>
        <v/>
      </c>
    </row>
    <row r="234" spans="2:11" x14ac:dyDescent="0.25">
      <c r="B234">
        <v>232</v>
      </c>
      <c r="C234" t="str">
        <f>IFERROR(SMALL(Anfangsbestände!A$5:A$100,B234),"")</f>
        <v/>
      </c>
      <c r="D234" s="22"/>
      <c r="E234">
        <v>232</v>
      </c>
      <c r="F234" t="str">
        <f t="shared" si="10"/>
        <v/>
      </c>
      <c r="G234" t="str">
        <f t="shared" si="11"/>
        <v/>
      </c>
      <c r="H234" t="str">
        <f t="shared" si="9"/>
        <v/>
      </c>
      <c r="I234" t="str">
        <f>IFERROR(IF(H234="","",IF(H234=909000,Kollektenbons!I$5,SUMIFS(Anfangsbestände!F:F,Anfangsbestände!A:A,Nebenrechnungen!H234))),0)</f>
        <v/>
      </c>
      <c r="J234" t="str">
        <f>IFERROR(IF(H234="","",IF(H234=909000,Kollektenbons!J$5,SUMIFS(Kollektenübersicht!I:I,Kollektenübersicht!A:A,Nebenrechnungen!H234))),0)</f>
        <v/>
      </c>
      <c r="K234" t="str">
        <f>IFERROR(IF(H234="","",IF(H234=909000,Kollektenbons!K$5,SUMIFS(Kollektenübersicht!K:K,Kollektenübersicht!A:A,Nebenrechnungen!H234))),0)</f>
        <v/>
      </c>
    </row>
    <row r="235" spans="2:11" x14ac:dyDescent="0.25">
      <c r="B235">
        <v>233</v>
      </c>
      <c r="C235" t="str">
        <f>IFERROR(SMALL(Anfangsbestände!A$5:A$100,B235),"")</f>
        <v/>
      </c>
      <c r="D235" s="22"/>
      <c r="E235">
        <v>233</v>
      </c>
      <c r="F235" t="str">
        <f t="shared" si="10"/>
        <v/>
      </c>
      <c r="G235" t="str">
        <f t="shared" si="11"/>
        <v/>
      </c>
      <c r="H235" t="str">
        <f t="shared" si="9"/>
        <v/>
      </c>
      <c r="I235" t="str">
        <f>IFERROR(IF(H235="","",IF(H235=909000,Kollektenbons!I$5,SUMIFS(Anfangsbestände!F:F,Anfangsbestände!A:A,Nebenrechnungen!H235))),0)</f>
        <v/>
      </c>
      <c r="J235" t="str">
        <f>IFERROR(IF(H235="","",IF(H235=909000,Kollektenbons!J$5,SUMIFS(Kollektenübersicht!I:I,Kollektenübersicht!A:A,Nebenrechnungen!H235))),0)</f>
        <v/>
      </c>
      <c r="K235" t="str">
        <f>IFERROR(IF(H235="","",IF(H235=909000,Kollektenbons!K$5,SUMIFS(Kollektenübersicht!K:K,Kollektenübersicht!A:A,Nebenrechnungen!H235))),0)</f>
        <v/>
      </c>
    </row>
    <row r="236" spans="2:11" x14ac:dyDescent="0.25">
      <c r="B236">
        <v>234</v>
      </c>
      <c r="C236" t="str">
        <f>IFERROR(SMALL(Anfangsbestände!A$5:A$100,B236),"")</f>
        <v/>
      </c>
      <c r="D236" s="22"/>
      <c r="E236">
        <v>234</v>
      </c>
      <c r="F236" t="str">
        <f t="shared" si="10"/>
        <v/>
      </c>
      <c r="G236" t="str">
        <f t="shared" si="11"/>
        <v/>
      </c>
      <c r="H236" t="str">
        <f t="shared" si="9"/>
        <v/>
      </c>
      <c r="I236" t="str">
        <f>IFERROR(IF(H236="","",IF(H236=909000,Kollektenbons!I$5,SUMIFS(Anfangsbestände!F:F,Anfangsbestände!A:A,Nebenrechnungen!H236))),0)</f>
        <v/>
      </c>
      <c r="J236" t="str">
        <f>IFERROR(IF(H236="","",IF(H236=909000,Kollektenbons!J$5,SUMIFS(Kollektenübersicht!I:I,Kollektenübersicht!A:A,Nebenrechnungen!H236))),0)</f>
        <v/>
      </c>
      <c r="K236" t="str">
        <f>IFERROR(IF(H236="","",IF(H236=909000,Kollektenbons!K$5,SUMIFS(Kollektenübersicht!K:K,Kollektenübersicht!A:A,Nebenrechnungen!H236))),0)</f>
        <v/>
      </c>
    </row>
    <row r="237" spans="2:11" x14ac:dyDescent="0.25">
      <c r="B237">
        <v>235</v>
      </c>
      <c r="C237" t="str">
        <f>IFERROR(SMALL(Anfangsbestände!A$5:A$100,B237),"")</f>
        <v/>
      </c>
      <c r="D237" s="22"/>
      <c r="E237">
        <v>235</v>
      </c>
      <c r="F237" t="str">
        <f t="shared" si="10"/>
        <v/>
      </c>
      <c r="G237" t="str">
        <f t="shared" si="11"/>
        <v/>
      </c>
      <c r="H237" t="str">
        <f t="shared" si="9"/>
        <v/>
      </c>
      <c r="I237" t="str">
        <f>IFERROR(IF(H237="","",IF(H237=909000,Kollektenbons!I$5,SUMIFS(Anfangsbestände!F:F,Anfangsbestände!A:A,Nebenrechnungen!H237))),0)</f>
        <v/>
      </c>
      <c r="J237" t="str">
        <f>IFERROR(IF(H237="","",IF(H237=909000,Kollektenbons!J$5,SUMIFS(Kollektenübersicht!I:I,Kollektenübersicht!A:A,Nebenrechnungen!H237))),0)</f>
        <v/>
      </c>
      <c r="K237" t="str">
        <f>IFERROR(IF(H237="","",IF(H237=909000,Kollektenbons!K$5,SUMIFS(Kollektenübersicht!K:K,Kollektenübersicht!A:A,Nebenrechnungen!H237))),0)</f>
        <v/>
      </c>
    </row>
    <row r="238" spans="2:11" x14ac:dyDescent="0.25">
      <c r="B238">
        <v>236</v>
      </c>
      <c r="C238" t="str">
        <f>IFERROR(SMALL(Anfangsbestände!A$5:A$100,B238),"")</f>
        <v/>
      </c>
      <c r="D238" s="22"/>
      <c r="E238">
        <v>236</v>
      </c>
      <c r="F238" t="str">
        <f t="shared" si="10"/>
        <v/>
      </c>
      <c r="G238" t="str">
        <f t="shared" si="11"/>
        <v/>
      </c>
      <c r="H238" t="str">
        <f t="shared" si="9"/>
        <v/>
      </c>
      <c r="I238" t="str">
        <f>IFERROR(IF(H238="","",IF(H238=909000,Kollektenbons!I$5,SUMIFS(Anfangsbestände!F:F,Anfangsbestände!A:A,Nebenrechnungen!H238))),0)</f>
        <v/>
      </c>
      <c r="J238" t="str">
        <f>IFERROR(IF(H238="","",IF(H238=909000,Kollektenbons!J$5,SUMIFS(Kollektenübersicht!I:I,Kollektenübersicht!A:A,Nebenrechnungen!H238))),0)</f>
        <v/>
      </c>
      <c r="K238" t="str">
        <f>IFERROR(IF(H238="","",IF(H238=909000,Kollektenbons!K$5,SUMIFS(Kollektenübersicht!K:K,Kollektenübersicht!A:A,Nebenrechnungen!H238))),0)</f>
        <v/>
      </c>
    </row>
    <row r="239" spans="2:11" x14ac:dyDescent="0.25">
      <c r="B239">
        <v>237</v>
      </c>
      <c r="C239" t="str">
        <f>IFERROR(SMALL(Anfangsbestände!A$5:A$100,B239),"")</f>
        <v/>
      </c>
      <c r="D239" s="22"/>
      <c r="E239">
        <v>237</v>
      </c>
      <c r="F239" t="str">
        <f t="shared" si="10"/>
        <v/>
      </c>
      <c r="G239" t="str">
        <f t="shared" si="11"/>
        <v/>
      </c>
      <c r="H239" t="str">
        <f t="shared" si="9"/>
        <v/>
      </c>
      <c r="I239" t="str">
        <f>IFERROR(IF(H239="","",IF(H239=909000,Kollektenbons!I$5,SUMIFS(Anfangsbestände!F:F,Anfangsbestände!A:A,Nebenrechnungen!H239))),0)</f>
        <v/>
      </c>
      <c r="J239" t="str">
        <f>IFERROR(IF(H239="","",IF(H239=909000,Kollektenbons!J$5,SUMIFS(Kollektenübersicht!I:I,Kollektenübersicht!A:A,Nebenrechnungen!H239))),0)</f>
        <v/>
      </c>
      <c r="K239" t="str">
        <f>IFERROR(IF(H239="","",IF(H239=909000,Kollektenbons!K$5,SUMIFS(Kollektenübersicht!K:K,Kollektenübersicht!A:A,Nebenrechnungen!H239))),0)</f>
        <v/>
      </c>
    </row>
    <row r="240" spans="2:11" x14ac:dyDescent="0.25">
      <c r="B240">
        <v>238</v>
      </c>
      <c r="C240" t="str">
        <f>IFERROR(SMALL(Anfangsbestände!A$5:A$100,B240),"")</f>
        <v/>
      </c>
      <c r="D240" s="22"/>
      <c r="E240">
        <v>238</v>
      </c>
      <c r="F240" t="str">
        <f t="shared" si="10"/>
        <v/>
      </c>
      <c r="G240" t="str">
        <f t="shared" si="11"/>
        <v/>
      </c>
      <c r="H240" t="str">
        <f t="shared" si="9"/>
        <v/>
      </c>
      <c r="I240" t="str">
        <f>IFERROR(IF(H240="","",IF(H240=909000,Kollektenbons!I$5,SUMIFS(Anfangsbestände!F:F,Anfangsbestände!A:A,Nebenrechnungen!H240))),0)</f>
        <v/>
      </c>
      <c r="J240" t="str">
        <f>IFERROR(IF(H240="","",IF(H240=909000,Kollektenbons!J$5,SUMIFS(Kollektenübersicht!I:I,Kollektenübersicht!A:A,Nebenrechnungen!H240))),0)</f>
        <v/>
      </c>
      <c r="K240" t="str">
        <f>IFERROR(IF(H240="","",IF(H240=909000,Kollektenbons!K$5,SUMIFS(Kollektenübersicht!K:K,Kollektenübersicht!A:A,Nebenrechnungen!H240))),0)</f>
        <v/>
      </c>
    </row>
    <row r="241" spans="2:11" x14ac:dyDescent="0.25">
      <c r="B241">
        <v>239</v>
      </c>
      <c r="C241" t="str">
        <f>IFERROR(SMALL(Anfangsbestände!A$5:A$100,B241),"")</f>
        <v/>
      </c>
      <c r="D241" s="22"/>
      <c r="E241">
        <v>239</v>
      </c>
      <c r="F241" t="str">
        <f t="shared" si="10"/>
        <v/>
      </c>
      <c r="G241" t="str">
        <f t="shared" si="11"/>
        <v/>
      </c>
      <c r="H241" t="str">
        <f t="shared" si="9"/>
        <v/>
      </c>
      <c r="I241" t="str">
        <f>IFERROR(IF(H241="","",IF(H241=909000,Kollektenbons!I$5,SUMIFS(Anfangsbestände!F:F,Anfangsbestände!A:A,Nebenrechnungen!H241))),0)</f>
        <v/>
      </c>
      <c r="J241" t="str">
        <f>IFERROR(IF(H241="","",IF(H241=909000,Kollektenbons!J$5,SUMIFS(Kollektenübersicht!I:I,Kollektenübersicht!A:A,Nebenrechnungen!H241))),0)</f>
        <v/>
      </c>
      <c r="K241" t="str">
        <f>IFERROR(IF(H241="","",IF(H241=909000,Kollektenbons!K$5,SUMIFS(Kollektenübersicht!K:K,Kollektenübersicht!A:A,Nebenrechnungen!H241))),0)</f>
        <v/>
      </c>
    </row>
    <row r="242" spans="2:11" x14ac:dyDescent="0.25">
      <c r="B242">
        <v>240</v>
      </c>
      <c r="C242" t="str">
        <f>IFERROR(SMALL(Anfangsbestände!A$5:A$100,B242),"")</f>
        <v/>
      </c>
      <c r="D242" s="22"/>
      <c r="E242">
        <v>240</v>
      </c>
      <c r="F242" t="str">
        <f t="shared" si="10"/>
        <v/>
      </c>
      <c r="G242" t="str">
        <f t="shared" si="11"/>
        <v/>
      </c>
      <c r="H242" t="str">
        <f t="shared" si="9"/>
        <v/>
      </c>
      <c r="I242" t="str">
        <f>IFERROR(IF(H242="","",IF(H242=909000,Kollektenbons!I$5,SUMIFS(Anfangsbestände!F:F,Anfangsbestände!A:A,Nebenrechnungen!H242))),0)</f>
        <v/>
      </c>
      <c r="J242" t="str">
        <f>IFERROR(IF(H242="","",IF(H242=909000,Kollektenbons!J$5,SUMIFS(Kollektenübersicht!I:I,Kollektenübersicht!A:A,Nebenrechnungen!H242))),0)</f>
        <v/>
      </c>
      <c r="K242" t="str">
        <f>IFERROR(IF(H242="","",IF(H242=909000,Kollektenbons!K$5,SUMIFS(Kollektenübersicht!K:K,Kollektenübersicht!A:A,Nebenrechnungen!H242))),0)</f>
        <v/>
      </c>
    </row>
    <row r="243" spans="2:11" x14ac:dyDescent="0.25">
      <c r="B243">
        <v>241</v>
      </c>
      <c r="C243" t="str">
        <f>IFERROR(SMALL(Anfangsbestände!A$5:A$100,B243),"")</f>
        <v/>
      </c>
      <c r="D243" s="22"/>
      <c r="E243">
        <v>241</v>
      </c>
      <c r="F243" t="str">
        <f t="shared" si="10"/>
        <v/>
      </c>
      <c r="G243" t="str">
        <f t="shared" si="11"/>
        <v/>
      </c>
      <c r="H243" t="str">
        <f t="shared" si="9"/>
        <v/>
      </c>
      <c r="I243" t="str">
        <f>IFERROR(IF(H243="","",IF(H243=909000,Kollektenbons!I$5,SUMIFS(Anfangsbestände!F:F,Anfangsbestände!A:A,Nebenrechnungen!H243))),0)</f>
        <v/>
      </c>
      <c r="J243" t="str">
        <f>IFERROR(IF(H243="","",IF(H243=909000,Kollektenbons!J$5,SUMIFS(Kollektenübersicht!I:I,Kollektenübersicht!A:A,Nebenrechnungen!H243))),0)</f>
        <v/>
      </c>
      <c r="K243" t="str">
        <f>IFERROR(IF(H243="","",IF(H243=909000,Kollektenbons!K$5,SUMIFS(Kollektenübersicht!K:K,Kollektenübersicht!A:A,Nebenrechnungen!H243))),0)</f>
        <v/>
      </c>
    </row>
    <row r="244" spans="2:11" x14ac:dyDescent="0.25">
      <c r="B244">
        <v>242</v>
      </c>
      <c r="C244" t="str">
        <f>IFERROR(SMALL(Anfangsbestände!A$5:A$100,B244),"")</f>
        <v/>
      </c>
      <c r="D244" s="22"/>
      <c r="E244">
        <v>242</v>
      </c>
      <c r="F244" t="str">
        <f t="shared" si="10"/>
        <v/>
      </c>
      <c r="G244" t="str">
        <f t="shared" si="11"/>
        <v/>
      </c>
      <c r="H244" t="str">
        <f t="shared" si="9"/>
        <v/>
      </c>
      <c r="I244" t="str">
        <f>IFERROR(IF(H244="","",IF(H244=909000,Kollektenbons!I$5,SUMIFS(Anfangsbestände!F:F,Anfangsbestände!A:A,Nebenrechnungen!H244))),0)</f>
        <v/>
      </c>
      <c r="J244" t="str">
        <f>IFERROR(IF(H244="","",IF(H244=909000,Kollektenbons!J$5,SUMIFS(Kollektenübersicht!I:I,Kollektenübersicht!A:A,Nebenrechnungen!H244))),0)</f>
        <v/>
      </c>
      <c r="K244" t="str">
        <f>IFERROR(IF(H244="","",IF(H244=909000,Kollektenbons!K$5,SUMIFS(Kollektenübersicht!K:K,Kollektenübersicht!A:A,Nebenrechnungen!H244))),0)</f>
        <v/>
      </c>
    </row>
    <row r="245" spans="2:11" x14ac:dyDescent="0.25">
      <c r="B245">
        <v>243</v>
      </c>
      <c r="C245" t="str">
        <f>IFERROR(SMALL(Anfangsbestände!A$5:A$100,B245),"")</f>
        <v/>
      </c>
      <c r="D245" s="22"/>
      <c r="E245">
        <v>243</v>
      </c>
      <c r="F245" t="str">
        <f t="shared" si="10"/>
        <v/>
      </c>
      <c r="G245" t="str">
        <f t="shared" si="11"/>
        <v/>
      </c>
      <c r="H245" t="str">
        <f t="shared" si="9"/>
        <v/>
      </c>
      <c r="I245" t="str">
        <f>IFERROR(IF(H245="","",IF(H245=909000,Kollektenbons!I$5,SUMIFS(Anfangsbestände!F:F,Anfangsbestände!A:A,Nebenrechnungen!H245))),0)</f>
        <v/>
      </c>
      <c r="J245" t="str">
        <f>IFERROR(IF(H245="","",IF(H245=909000,Kollektenbons!J$5,SUMIFS(Kollektenübersicht!I:I,Kollektenübersicht!A:A,Nebenrechnungen!H245))),0)</f>
        <v/>
      </c>
      <c r="K245" t="str">
        <f>IFERROR(IF(H245="","",IF(H245=909000,Kollektenbons!K$5,SUMIFS(Kollektenübersicht!K:K,Kollektenübersicht!A:A,Nebenrechnungen!H245))),0)</f>
        <v/>
      </c>
    </row>
    <row r="246" spans="2:11" x14ac:dyDescent="0.25">
      <c r="B246">
        <v>244</v>
      </c>
      <c r="C246" t="str">
        <f>IFERROR(SMALL(Anfangsbestände!A$5:A$100,B246),"")</f>
        <v/>
      </c>
      <c r="D246" s="22"/>
      <c r="E246">
        <v>244</v>
      </c>
      <c r="F246" t="str">
        <f t="shared" si="10"/>
        <v/>
      </c>
      <c r="G246" t="str">
        <f t="shared" si="11"/>
        <v/>
      </c>
      <c r="H246" t="str">
        <f t="shared" si="9"/>
        <v/>
      </c>
      <c r="I246" t="str">
        <f>IFERROR(IF(H246="","",IF(H246=909000,Kollektenbons!I$5,SUMIFS(Anfangsbestände!F:F,Anfangsbestände!A:A,Nebenrechnungen!H246))),0)</f>
        <v/>
      </c>
      <c r="J246" t="str">
        <f>IFERROR(IF(H246="","",IF(H246=909000,Kollektenbons!J$5,SUMIFS(Kollektenübersicht!I:I,Kollektenübersicht!A:A,Nebenrechnungen!H246))),0)</f>
        <v/>
      </c>
      <c r="K246" t="str">
        <f>IFERROR(IF(H246="","",IF(H246=909000,Kollektenbons!K$5,SUMIFS(Kollektenübersicht!K:K,Kollektenübersicht!A:A,Nebenrechnungen!H246))),0)</f>
        <v/>
      </c>
    </row>
    <row r="247" spans="2:11" x14ac:dyDescent="0.25">
      <c r="B247">
        <v>245</v>
      </c>
      <c r="C247" t="str">
        <f>IFERROR(SMALL(Anfangsbestände!A$5:A$100,B247),"")</f>
        <v/>
      </c>
      <c r="D247" s="22"/>
      <c r="E247">
        <v>245</v>
      </c>
      <c r="F247" t="str">
        <f t="shared" si="10"/>
        <v/>
      </c>
      <c r="G247" t="str">
        <f t="shared" si="11"/>
        <v/>
      </c>
      <c r="H247" t="str">
        <f t="shared" si="9"/>
        <v/>
      </c>
      <c r="I247" t="str">
        <f>IFERROR(IF(H247="","",IF(H247=909000,Kollektenbons!I$5,SUMIFS(Anfangsbestände!F:F,Anfangsbestände!A:A,Nebenrechnungen!H247))),0)</f>
        <v/>
      </c>
      <c r="J247" t="str">
        <f>IFERROR(IF(H247="","",IF(H247=909000,Kollektenbons!J$5,SUMIFS(Kollektenübersicht!I:I,Kollektenübersicht!A:A,Nebenrechnungen!H247))),0)</f>
        <v/>
      </c>
      <c r="K247" t="str">
        <f>IFERROR(IF(H247="","",IF(H247=909000,Kollektenbons!K$5,SUMIFS(Kollektenübersicht!K:K,Kollektenübersicht!A:A,Nebenrechnungen!H247))),0)</f>
        <v/>
      </c>
    </row>
    <row r="248" spans="2:11" x14ac:dyDescent="0.25">
      <c r="B248">
        <v>246</v>
      </c>
      <c r="C248" t="str">
        <f>IFERROR(SMALL(Anfangsbestände!A$5:A$100,B248),"")</f>
        <v/>
      </c>
      <c r="D248" s="22"/>
      <c r="E248">
        <v>246</v>
      </c>
      <c r="F248" t="str">
        <f t="shared" si="10"/>
        <v/>
      </c>
      <c r="G248" t="str">
        <f t="shared" si="11"/>
        <v/>
      </c>
      <c r="H248" t="str">
        <f t="shared" si="9"/>
        <v/>
      </c>
      <c r="I248" t="str">
        <f>IFERROR(IF(H248="","",IF(H248=909000,Kollektenbons!I$5,SUMIFS(Anfangsbestände!F:F,Anfangsbestände!A:A,Nebenrechnungen!H248))),0)</f>
        <v/>
      </c>
      <c r="J248" t="str">
        <f>IFERROR(IF(H248="","",IF(H248=909000,Kollektenbons!J$5,SUMIFS(Kollektenübersicht!I:I,Kollektenübersicht!A:A,Nebenrechnungen!H248))),0)</f>
        <v/>
      </c>
      <c r="K248" t="str">
        <f>IFERROR(IF(H248="","",IF(H248=909000,Kollektenbons!K$5,SUMIFS(Kollektenübersicht!K:K,Kollektenübersicht!A:A,Nebenrechnungen!H248))),0)</f>
        <v/>
      </c>
    </row>
    <row r="249" spans="2:11" x14ac:dyDescent="0.25">
      <c r="B249">
        <v>247</v>
      </c>
      <c r="C249" t="str">
        <f>IFERROR(SMALL(Anfangsbestände!A$5:A$100,B249),"")</f>
        <v/>
      </c>
      <c r="D249" s="22"/>
      <c r="E249">
        <v>247</v>
      </c>
      <c r="F249" t="str">
        <f t="shared" si="10"/>
        <v/>
      </c>
      <c r="G249" t="str">
        <f t="shared" si="11"/>
        <v/>
      </c>
      <c r="H249" t="str">
        <f t="shared" si="9"/>
        <v/>
      </c>
      <c r="I249" t="str">
        <f>IFERROR(IF(H249="","",IF(H249=909000,Kollektenbons!I$5,SUMIFS(Anfangsbestände!F:F,Anfangsbestände!A:A,Nebenrechnungen!H249))),0)</f>
        <v/>
      </c>
      <c r="J249" t="str">
        <f>IFERROR(IF(H249="","",IF(H249=909000,Kollektenbons!J$5,SUMIFS(Kollektenübersicht!I:I,Kollektenübersicht!A:A,Nebenrechnungen!H249))),0)</f>
        <v/>
      </c>
      <c r="K249" t="str">
        <f>IFERROR(IF(H249="","",IF(H249=909000,Kollektenbons!K$5,SUMIFS(Kollektenübersicht!K:K,Kollektenübersicht!A:A,Nebenrechnungen!H249))),0)</f>
        <v/>
      </c>
    </row>
    <row r="250" spans="2:11" x14ac:dyDescent="0.25">
      <c r="B250">
        <v>248</v>
      </c>
      <c r="C250" t="str">
        <f>IFERROR(SMALL(Anfangsbestände!A$5:A$100,B250),"")</f>
        <v/>
      </c>
      <c r="D250" s="22"/>
      <c r="E250">
        <v>248</v>
      </c>
      <c r="F250" t="str">
        <f t="shared" si="10"/>
        <v/>
      </c>
      <c r="G250" t="str">
        <f t="shared" si="11"/>
        <v/>
      </c>
      <c r="H250" t="str">
        <f t="shared" si="9"/>
        <v/>
      </c>
      <c r="I250" t="str">
        <f>IFERROR(IF(H250="","",IF(H250=909000,Kollektenbons!I$5,SUMIFS(Anfangsbestände!F:F,Anfangsbestände!A:A,Nebenrechnungen!H250))),0)</f>
        <v/>
      </c>
      <c r="J250" t="str">
        <f>IFERROR(IF(H250="","",IF(H250=909000,Kollektenbons!J$5,SUMIFS(Kollektenübersicht!I:I,Kollektenübersicht!A:A,Nebenrechnungen!H250))),0)</f>
        <v/>
      </c>
      <c r="K250" t="str">
        <f>IFERROR(IF(H250="","",IF(H250=909000,Kollektenbons!K$5,SUMIFS(Kollektenübersicht!K:K,Kollektenübersicht!A:A,Nebenrechnungen!H250))),0)</f>
        <v/>
      </c>
    </row>
    <row r="251" spans="2:11" x14ac:dyDescent="0.25">
      <c r="B251">
        <v>249</v>
      </c>
      <c r="C251" t="str">
        <f>IFERROR(SMALL(Anfangsbestände!A$5:A$100,B251),"")</f>
        <v/>
      </c>
      <c r="D251" s="22"/>
      <c r="E251">
        <v>249</v>
      </c>
      <c r="F251" t="str">
        <f t="shared" si="10"/>
        <v/>
      </c>
      <c r="G251" t="str">
        <f t="shared" si="11"/>
        <v/>
      </c>
      <c r="H251" t="str">
        <f t="shared" si="9"/>
        <v/>
      </c>
      <c r="I251" t="str">
        <f>IFERROR(IF(H251="","",IF(H251=909000,Kollektenbons!I$5,SUMIFS(Anfangsbestände!F:F,Anfangsbestände!A:A,Nebenrechnungen!H251))),0)</f>
        <v/>
      </c>
      <c r="J251" t="str">
        <f>IFERROR(IF(H251="","",IF(H251=909000,Kollektenbons!J$5,SUMIFS(Kollektenübersicht!I:I,Kollektenübersicht!A:A,Nebenrechnungen!H251))),0)</f>
        <v/>
      </c>
      <c r="K251" t="str">
        <f>IFERROR(IF(H251="","",IF(H251=909000,Kollektenbons!K$5,SUMIFS(Kollektenübersicht!K:K,Kollektenübersicht!A:A,Nebenrechnungen!H251))),0)</f>
        <v/>
      </c>
    </row>
    <row r="252" spans="2:11" x14ac:dyDescent="0.25">
      <c r="B252">
        <v>250</v>
      </c>
      <c r="C252" t="str">
        <f>IFERROR(SMALL(Anfangsbestände!A$5:A$100,B252),"")</f>
        <v/>
      </c>
      <c r="D252" s="22"/>
      <c r="E252">
        <v>250</v>
      </c>
      <c r="F252" t="str">
        <f t="shared" si="10"/>
        <v/>
      </c>
      <c r="G252" t="str">
        <f t="shared" si="11"/>
        <v/>
      </c>
      <c r="H252" t="str">
        <f t="shared" si="9"/>
        <v/>
      </c>
      <c r="I252" t="str">
        <f>IFERROR(IF(H252="","",IF(H252=909000,Kollektenbons!I$5,SUMIFS(Anfangsbestände!F:F,Anfangsbestände!A:A,Nebenrechnungen!H252))),0)</f>
        <v/>
      </c>
      <c r="J252" t="str">
        <f>IFERROR(IF(H252="","",IF(H252=909000,Kollektenbons!J$5,SUMIFS(Kollektenübersicht!I:I,Kollektenübersicht!A:A,Nebenrechnungen!H252))),0)</f>
        <v/>
      </c>
      <c r="K252" t="str">
        <f>IFERROR(IF(H252="","",IF(H252=909000,Kollektenbons!K$5,SUMIFS(Kollektenübersicht!K:K,Kollektenübersicht!A:A,Nebenrechnungen!H252))),0)</f>
        <v/>
      </c>
    </row>
    <row r="253" spans="2:11" x14ac:dyDescent="0.25">
      <c r="B253">
        <v>251</v>
      </c>
      <c r="C253" t="str">
        <f>IFERROR(SMALL(Anfangsbestände!A$5:A$100,B253),"")</f>
        <v/>
      </c>
      <c r="D253" s="22"/>
      <c r="E253">
        <v>251</v>
      </c>
      <c r="F253" t="str">
        <f t="shared" si="10"/>
        <v/>
      </c>
      <c r="G253" t="str">
        <f t="shared" si="11"/>
        <v/>
      </c>
      <c r="H253" t="str">
        <f t="shared" si="9"/>
        <v/>
      </c>
      <c r="I253" t="str">
        <f>IFERROR(IF(H253="","",IF(H253=909000,Kollektenbons!I$5,SUMIFS(Anfangsbestände!F:F,Anfangsbestände!A:A,Nebenrechnungen!H253))),0)</f>
        <v/>
      </c>
      <c r="J253" t="str">
        <f>IFERROR(IF(H253="","",IF(H253=909000,Kollektenbons!J$5,SUMIFS(Kollektenübersicht!I:I,Kollektenübersicht!A:A,Nebenrechnungen!H253))),0)</f>
        <v/>
      </c>
      <c r="K253" t="str">
        <f>IFERROR(IF(H253="","",IF(H253=909000,Kollektenbons!K$5,SUMIFS(Kollektenübersicht!K:K,Kollektenübersicht!A:A,Nebenrechnungen!H253))),0)</f>
        <v/>
      </c>
    </row>
    <row r="254" spans="2:11" x14ac:dyDescent="0.25">
      <c r="B254">
        <v>252</v>
      </c>
      <c r="C254" t="str">
        <f>IFERROR(SMALL(Anfangsbestände!A$5:A$100,B254),"")</f>
        <v/>
      </c>
      <c r="D254" s="22"/>
      <c r="E254">
        <v>252</v>
      </c>
      <c r="F254" t="str">
        <f t="shared" si="10"/>
        <v/>
      </c>
      <c r="G254" t="str">
        <f t="shared" si="11"/>
        <v/>
      </c>
      <c r="H254" t="str">
        <f t="shared" si="9"/>
        <v/>
      </c>
      <c r="I254" t="str">
        <f>IFERROR(IF(H254="","",IF(H254=909000,Kollektenbons!I$5,SUMIFS(Anfangsbestände!F:F,Anfangsbestände!A:A,Nebenrechnungen!H254))),0)</f>
        <v/>
      </c>
      <c r="J254" t="str">
        <f>IFERROR(IF(H254="","",IF(H254=909000,Kollektenbons!J$5,SUMIFS(Kollektenübersicht!I:I,Kollektenübersicht!A:A,Nebenrechnungen!H254))),0)</f>
        <v/>
      </c>
      <c r="K254" t="str">
        <f>IFERROR(IF(H254="","",IF(H254=909000,Kollektenbons!K$5,SUMIFS(Kollektenübersicht!K:K,Kollektenübersicht!A:A,Nebenrechnungen!H254))),0)</f>
        <v/>
      </c>
    </row>
    <row r="255" spans="2:11" x14ac:dyDescent="0.25">
      <c r="B255">
        <v>253</v>
      </c>
      <c r="C255" t="str">
        <f>IFERROR(SMALL(Anfangsbestände!A$5:A$100,B255),"")</f>
        <v/>
      </c>
      <c r="D255" s="22"/>
      <c r="E255">
        <v>253</v>
      </c>
      <c r="F255" t="str">
        <f t="shared" si="10"/>
        <v/>
      </c>
      <c r="G255" t="str">
        <f t="shared" si="11"/>
        <v/>
      </c>
      <c r="H255" t="str">
        <f t="shared" si="9"/>
        <v/>
      </c>
      <c r="I255" t="str">
        <f>IFERROR(IF(H255="","",IF(H255=909000,Kollektenbons!I$5,SUMIFS(Anfangsbestände!F:F,Anfangsbestände!A:A,Nebenrechnungen!H255))),0)</f>
        <v/>
      </c>
      <c r="J255" t="str">
        <f>IFERROR(IF(H255="","",IF(H255=909000,Kollektenbons!J$5,SUMIFS(Kollektenübersicht!I:I,Kollektenübersicht!A:A,Nebenrechnungen!H255))),0)</f>
        <v/>
      </c>
      <c r="K255" t="str">
        <f>IFERROR(IF(H255="","",IF(H255=909000,Kollektenbons!K$5,SUMIFS(Kollektenübersicht!K:K,Kollektenübersicht!A:A,Nebenrechnungen!H255))),0)</f>
        <v/>
      </c>
    </row>
    <row r="256" spans="2:11" x14ac:dyDescent="0.25">
      <c r="B256">
        <v>254</v>
      </c>
      <c r="C256" t="str">
        <f>IFERROR(SMALL(Anfangsbestände!A$5:A$100,B256),"")</f>
        <v/>
      </c>
      <c r="D256" s="22"/>
      <c r="E256">
        <v>254</v>
      </c>
      <c r="F256" t="str">
        <f t="shared" si="10"/>
        <v/>
      </c>
      <c r="G256" t="str">
        <f t="shared" si="11"/>
        <v/>
      </c>
      <c r="H256" t="str">
        <f t="shared" si="9"/>
        <v/>
      </c>
      <c r="I256" t="str">
        <f>IFERROR(IF(H256="","",IF(H256=909000,Kollektenbons!I$5,SUMIFS(Anfangsbestände!F:F,Anfangsbestände!A:A,Nebenrechnungen!H256))),0)</f>
        <v/>
      </c>
      <c r="J256" t="str">
        <f>IFERROR(IF(H256="","",IF(H256=909000,Kollektenbons!J$5,SUMIFS(Kollektenübersicht!I:I,Kollektenübersicht!A:A,Nebenrechnungen!H256))),0)</f>
        <v/>
      </c>
      <c r="K256" t="str">
        <f>IFERROR(IF(H256="","",IF(H256=909000,Kollektenbons!K$5,SUMIFS(Kollektenübersicht!K:K,Kollektenübersicht!A:A,Nebenrechnungen!H256))),0)</f>
        <v/>
      </c>
    </row>
    <row r="257" spans="2:11" x14ac:dyDescent="0.25">
      <c r="B257">
        <v>255</v>
      </c>
      <c r="C257" t="str">
        <f>IFERROR(SMALL(Anfangsbestände!A$5:A$100,B257),"")</f>
        <v/>
      </c>
      <c r="D257" s="22"/>
      <c r="E257">
        <v>255</v>
      </c>
      <c r="F257" t="str">
        <f t="shared" si="10"/>
        <v/>
      </c>
      <c r="G257" t="str">
        <f t="shared" si="11"/>
        <v/>
      </c>
      <c r="H257" t="str">
        <f t="shared" si="9"/>
        <v/>
      </c>
      <c r="I257" t="str">
        <f>IFERROR(IF(H257="","",IF(H257=909000,Kollektenbons!I$5,SUMIFS(Anfangsbestände!F:F,Anfangsbestände!A:A,Nebenrechnungen!H257))),0)</f>
        <v/>
      </c>
      <c r="J257" t="str">
        <f>IFERROR(IF(H257="","",IF(H257=909000,Kollektenbons!J$5,SUMIFS(Kollektenübersicht!I:I,Kollektenübersicht!A:A,Nebenrechnungen!H257))),0)</f>
        <v/>
      </c>
      <c r="K257" t="str">
        <f>IFERROR(IF(H257="","",IF(H257=909000,Kollektenbons!K$5,SUMIFS(Kollektenübersicht!K:K,Kollektenübersicht!A:A,Nebenrechnungen!H257))),0)</f>
        <v/>
      </c>
    </row>
    <row r="258" spans="2:11" x14ac:dyDescent="0.25">
      <c r="B258">
        <v>256</v>
      </c>
      <c r="C258" t="str">
        <f>IFERROR(SMALL(Anfangsbestände!A$5:A$100,B258),"")</f>
        <v/>
      </c>
      <c r="D258" s="22"/>
      <c r="E258">
        <v>256</v>
      </c>
      <c r="F258" t="str">
        <f t="shared" si="10"/>
        <v/>
      </c>
      <c r="G258" t="str">
        <f t="shared" si="11"/>
        <v/>
      </c>
      <c r="H258" t="str">
        <f t="shared" si="9"/>
        <v/>
      </c>
      <c r="I258" t="str">
        <f>IFERROR(IF(H258="","",IF(H258=909000,Kollektenbons!I$5,SUMIFS(Anfangsbestände!F:F,Anfangsbestände!A:A,Nebenrechnungen!H258))),0)</f>
        <v/>
      </c>
      <c r="J258" t="str">
        <f>IFERROR(IF(H258="","",IF(H258=909000,Kollektenbons!J$5,SUMIFS(Kollektenübersicht!I:I,Kollektenübersicht!A:A,Nebenrechnungen!H258))),0)</f>
        <v/>
      </c>
      <c r="K258" t="str">
        <f>IFERROR(IF(H258="","",IF(H258=909000,Kollektenbons!K$5,SUMIFS(Kollektenübersicht!K:K,Kollektenübersicht!A:A,Nebenrechnungen!H258))),0)</f>
        <v/>
      </c>
    </row>
    <row r="259" spans="2:11" x14ac:dyDescent="0.25">
      <c r="B259">
        <v>257</v>
      </c>
      <c r="C259" t="str">
        <f>IFERROR(SMALL(Anfangsbestände!A$5:A$100,B259),"")</f>
        <v/>
      </c>
      <c r="D259" s="22"/>
      <c r="E259">
        <v>257</v>
      </c>
      <c r="F259" t="str">
        <f t="shared" si="10"/>
        <v/>
      </c>
      <c r="G259" t="str">
        <f t="shared" si="11"/>
        <v/>
      </c>
      <c r="H259" t="str">
        <f t="shared" ref="H259:H322" si="12">IFERROR(VLOOKUP(G259,E:F,2,FALSE),"")</f>
        <v/>
      </c>
      <c r="I259" t="str">
        <f>IFERROR(IF(H259="","",IF(H259=909000,Kollektenbons!I$5,SUMIFS(Anfangsbestände!F:F,Anfangsbestände!A:A,Nebenrechnungen!H259))),0)</f>
        <v/>
      </c>
      <c r="J259" t="str">
        <f>IFERROR(IF(H259="","",IF(H259=909000,Kollektenbons!J$5,SUMIFS(Kollektenübersicht!I:I,Kollektenübersicht!A:A,Nebenrechnungen!H259))),0)</f>
        <v/>
      </c>
      <c r="K259" t="str">
        <f>IFERROR(IF(H259="","",IF(H259=909000,Kollektenbons!K$5,SUMIFS(Kollektenübersicht!K:K,Kollektenübersicht!A:A,Nebenrechnungen!H259))),0)</f>
        <v/>
      </c>
    </row>
    <row r="260" spans="2:11" x14ac:dyDescent="0.25">
      <c r="B260">
        <v>258</v>
      </c>
      <c r="C260" t="str">
        <f>IFERROR(SMALL(Anfangsbestände!A$5:A$100,B260),"")</f>
        <v/>
      </c>
      <c r="D260" s="22"/>
      <c r="E260">
        <v>258</v>
      </c>
      <c r="F260" t="str">
        <f t="shared" ref="F260:F323" si="13">IFERROR(SMALL(C$3:C$911,E260),"")</f>
        <v/>
      </c>
      <c r="G260" t="str">
        <f t="shared" si="11"/>
        <v/>
      </c>
      <c r="H260" t="str">
        <f t="shared" si="12"/>
        <v/>
      </c>
      <c r="I260" t="str">
        <f>IFERROR(IF(H260="","",IF(H260=909000,Kollektenbons!I$5,SUMIFS(Anfangsbestände!F:F,Anfangsbestände!A:A,Nebenrechnungen!H260))),0)</f>
        <v/>
      </c>
      <c r="J260" t="str">
        <f>IFERROR(IF(H260="","",IF(H260=909000,Kollektenbons!J$5,SUMIFS(Kollektenübersicht!I:I,Kollektenübersicht!A:A,Nebenrechnungen!H260))),0)</f>
        <v/>
      </c>
      <c r="K260" t="str">
        <f>IFERROR(IF(H260="","",IF(H260=909000,Kollektenbons!K$5,SUMIFS(Kollektenübersicht!K:K,Kollektenübersicht!A:A,Nebenrechnungen!H260))),0)</f>
        <v/>
      </c>
    </row>
    <row r="261" spans="2:11" x14ac:dyDescent="0.25">
      <c r="B261">
        <v>259</v>
      </c>
      <c r="C261" t="str">
        <f>IFERROR(SMALL(Anfangsbestände!A$5:A$100,B261),"")</f>
        <v/>
      </c>
      <c r="D261" s="22"/>
      <c r="E261">
        <v>259</v>
      </c>
      <c r="F261" t="str">
        <f t="shared" si="13"/>
        <v/>
      </c>
      <c r="G261" t="str">
        <f t="shared" si="11"/>
        <v/>
      </c>
      <c r="H261" t="str">
        <f t="shared" si="12"/>
        <v/>
      </c>
      <c r="I261" t="str">
        <f>IFERROR(IF(H261="","",IF(H261=909000,Kollektenbons!I$5,SUMIFS(Anfangsbestände!F:F,Anfangsbestände!A:A,Nebenrechnungen!H261))),0)</f>
        <v/>
      </c>
      <c r="J261" t="str">
        <f>IFERROR(IF(H261="","",IF(H261=909000,Kollektenbons!J$5,SUMIFS(Kollektenübersicht!I:I,Kollektenübersicht!A:A,Nebenrechnungen!H261))),0)</f>
        <v/>
      </c>
      <c r="K261" t="str">
        <f>IFERROR(IF(H261="","",IF(H261=909000,Kollektenbons!K$5,SUMIFS(Kollektenübersicht!K:K,Kollektenübersicht!A:A,Nebenrechnungen!H261))),0)</f>
        <v/>
      </c>
    </row>
    <row r="262" spans="2:11" x14ac:dyDescent="0.25">
      <c r="B262">
        <v>260</v>
      </c>
      <c r="C262" t="str">
        <f>IFERROR(SMALL(Anfangsbestände!A$5:A$100,B262),"")</f>
        <v/>
      </c>
      <c r="D262" s="22"/>
      <c r="E262">
        <v>260</v>
      </c>
      <c r="F262" t="str">
        <f t="shared" si="13"/>
        <v/>
      </c>
      <c r="G262" t="str">
        <f t="shared" si="11"/>
        <v/>
      </c>
      <c r="H262" t="str">
        <f t="shared" si="12"/>
        <v/>
      </c>
      <c r="I262" t="str">
        <f>IFERROR(IF(H262="","",IF(H262=909000,Kollektenbons!I$5,SUMIFS(Anfangsbestände!F:F,Anfangsbestände!A:A,Nebenrechnungen!H262))),0)</f>
        <v/>
      </c>
      <c r="J262" t="str">
        <f>IFERROR(IF(H262="","",IF(H262=909000,Kollektenbons!J$5,SUMIFS(Kollektenübersicht!I:I,Kollektenübersicht!A:A,Nebenrechnungen!H262))),0)</f>
        <v/>
      </c>
      <c r="K262" t="str">
        <f>IFERROR(IF(H262="","",IF(H262=909000,Kollektenbons!K$5,SUMIFS(Kollektenübersicht!K:K,Kollektenübersicht!A:A,Nebenrechnungen!H262))),0)</f>
        <v/>
      </c>
    </row>
    <row r="263" spans="2:11" x14ac:dyDescent="0.25">
      <c r="B263">
        <v>261</v>
      </c>
      <c r="C263" t="str">
        <f>IFERROR(SMALL(Anfangsbestände!A$5:A$100,B263),"")</f>
        <v/>
      </c>
      <c r="D263" s="22"/>
      <c r="E263">
        <v>261</v>
      </c>
      <c r="F263" t="str">
        <f t="shared" si="13"/>
        <v/>
      </c>
      <c r="G263" t="str">
        <f t="shared" si="11"/>
        <v/>
      </c>
      <c r="H263" t="str">
        <f t="shared" si="12"/>
        <v/>
      </c>
      <c r="I263" t="str">
        <f>IFERROR(IF(H263="","",IF(H263=909000,Kollektenbons!I$5,SUMIFS(Anfangsbestände!F:F,Anfangsbestände!A:A,Nebenrechnungen!H263))),0)</f>
        <v/>
      </c>
      <c r="J263" t="str">
        <f>IFERROR(IF(H263="","",IF(H263=909000,Kollektenbons!J$5,SUMIFS(Kollektenübersicht!I:I,Kollektenübersicht!A:A,Nebenrechnungen!H263))),0)</f>
        <v/>
      </c>
      <c r="K263" t="str">
        <f>IFERROR(IF(H263="","",IF(H263=909000,Kollektenbons!K$5,SUMIFS(Kollektenübersicht!K:K,Kollektenübersicht!A:A,Nebenrechnungen!H263))),0)</f>
        <v/>
      </c>
    </row>
    <row r="264" spans="2:11" x14ac:dyDescent="0.25">
      <c r="B264">
        <v>262</v>
      </c>
      <c r="C264" t="str">
        <f>IFERROR(SMALL(Anfangsbestände!A$5:A$100,B264),"")</f>
        <v/>
      </c>
      <c r="D264" s="22"/>
      <c r="E264">
        <v>262</v>
      </c>
      <c r="F264" t="str">
        <f t="shared" si="13"/>
        <v/>
      </c>
      <c r="G264" t="str">
        <f t="shared" ref="G264:G327" si="14">IF(F264=F263,"",E264)</f>
        <v/>
      </c>
      <c r="H264" t="str">
        <f t="shared" si="12"/>
        <v/>
      </c>
      <c r="I264" t="str">
        <f>IFERROR(IF(H264="","",IF(H264=909000,Kollektenbons!I$5,SUMIFS(Anfangsbestände!F:F,Anfangsbestände!A:A,Nebenrechnungen!H264))),0)</f>
        <v/>
      </c>
      <c r="J264" t="str">
        <f>IFERROR(IF(H264="","",IF(H264=909000,Kollektenbons!J$5,SUMIFS(Kollektenübersicht!I:I,Kollektenübersicht!A:A,Nebenrechnungen!H264))),0)</f>
        <v/>
      </c>
      <c r="K264" t="str">
        <f>IFERROR(IF(H264="","",IF(H264=909000,Kollektenbons!K$5,SUMIFS(Kollektenübersicht!K:K,Kollektenübersicht!A:A,Nebenrechnungen!H264))),0)</f>
        <v/>
      </c>
    </row>
    <row r="265" spans="2:11" x14ac:dyDescent="0.25">
      <c r="B265">
        <v>263</v>
      </c>
      <c r="C265" t="str">
        <f>IFERROR(SMALL(Anfangsbestände!A$5:A$100,B265),"")</f>
        <v/>
      </c>
      <c r="D265" s="22"/>
      <c r="E265">
        <v>263</v>
      </c>
      <c r="F265" t="str">
        <f t="shared" si="13"/>
        <v/>
      </c>
      <c r="G265" t="str">
        <f t="shared" si="14"/>
        <v/>
      </c>
      <c r="H265" t="str">
        <f t="shared" si="12"/>
        <v/>
      </c>
      <c r="I265" t="str">
        <f>IFERROR(IF(H265="","",IF(H265=909000,Kollektenbons!I$5,SUMIFS(Anfangsbestände!F:F,Anfangsbestände!A:A,Nebenrechnungen!H265))),0)</f>
        <v/>
      </c>
      <c r="J265" t="str">
        <f>IFERROR(IF(H265="","",IF(H265=909000,Kollektenbons!J$5,SUMIFS(Kollektenübersicht!I:I,Kollektenübersicht!A:A,Nebenrechnungen!H265))),0)</f>
        <v/>
      </c>
      <c r="K265" t="str">
        <f>IFERROR(IF(H265="","",IF(H265=909000,Kollektenbons!K$5,SUMIFS(Kollektenübersicht!K:K,Kollektenübersicht!A:A,Nebenrechnungen!H265))),0)</f>
        <v/>
      </c>
    </row>
    <row r="266" spans="2:11" x14ac:dyDescent="0.25">
      <c r="B266">
        <v>264</v>
      </c>
      <c r="C266" t="str">
        <f>IFERROR(SMALL(Anfangsbestände!A$5:A$100,B266),"")</f>
        <v/>
      </c>
      <c r="D266" s="22"/>
      <c r="E266">
        <v>264</v>
      </c>
      <c r="F266" t="str">
        <f t="shared" si="13"/>
        <v/>
      </c>
      <c r="G266" t="str">
        <f t="shared" si="14"/>
        <v/>
      </c>
      <c r="H266" t="str">
        <f t="shared" si="12"/>
        <v/>
      </c>
      <c r="I266" t="str">
        <f>IFERROR(IF(H266="","",IF(H266=909000,Kollektenbons!I$5,SUMIFS(Anfangsbestände!F:F,Anfangsbestände!A:A,Nebenrechnungen!H266))),0)</f>
        <v/>
      </c>
      <c r="J266" t="str">
        <f>IFERROR(IF(H266="","",IF(H266=909000,Kollektenbons!J$5,SUMIFS(Kollektenübersicht!I:I,Kollektenübersicht!A:A,Nebenrechnungen!H266))),0)</f>
        <v/>
      </c>
      <c r="K266" t="str">
        <f>IFERROR(IF(H266="","",IF(H266=909000,Kollektenbons!K$5,SUMIFS(Kollektenübersicht!K:K,Kollektenübersicht!A:A,Nebenrechnungen!H266))),0)</f>
        <v/>
      </c>
    </row>
    <row r="267" spans="2:11" x14ac:dyDescent="0.25">
      <c r="B267">
        <v>265</v>
      </c>
      <c r="C267" t="str">
        <f>IFERROR(SMALL(Anfangsbestände!A$5:A$100,B267),"")</f>
        <v/>
      </c>
      <c r="D267" s="22"/>
      <c r="E267">
        <v>265</v>
      </c>
      <c r="F267" t="str">
        <f t="shared" si="13"/>
        <v/>
      </c>
      <c r="G267" t="str">
        <f t="shared" si="14"/>
        <v/>
      </c>
      <c r="H267" t="str">
        <f t="shared" si="12"/>
        <v/>
      </c>
      <c r="I267" t="str">
        <f>IFERROR(IF(H267="","",IF(H267=909000,Kollektenbons!I$5,SUMIFS(Anfangsbestände!F:F,Anfangsbestände!A:A,Nebenrechnungen!H267))),0)</f>
        <v/>
      </c>
      <c r="J267" t="str">
        <f>IFERROR(IF(H267="","",IF(H267=909000,Kollektenbons!J$5,SUMIFS(Kollektenübersicht!I:I,Kollektenübersicht!A:A,Nebenrechnungen!H267))),0)</f>
        <v/>
      </c>
      <c r="K267" t="str">
        <f>IFERROR(IF(H267="","",IF(H267=909000,Kollektenbons!K$5,SUMIFS(Kollektenübersicht!K:K,Kollektenübersicht!A:A,Nebenrechnungen!H267))),0)</f>
        <v/>
      </c>
    </row>
    <row r="268" spans="2:11" x14ac:dyDescent="0.25">
      <c r="B268">
        <v>266</v>
      </c>
      <c r="C268" t="str">
        <f>IFERROR(SMALL(Anfangsbestände!A$5:A$100,B268),"")</f>
        <v/>
      </c>
      <c r="D268" s="22"/>
      <c r="E268">
        <v>266</v>
      </c>
      <c r="F268" t="str">
        <f t="shared" si="13"/>
        <v/>
      </c>
      <c r="G268" t="str">
        <f t="shared" si="14"/>
        <v/>
      </c>
      <c r="H268" t="str">
        <f t="shared" si="12"/>
        <v/>
      </c>
      <c r="I268" t="str">
        <f>IFERROR(IF(H268="","",IF(H268=909000,Kollektenbons!I$5,SUMIFS(Anfangsbestände!F:F,Anfangsbestände!A:A,Nebenrechnungen!H268))),0)</f>
        <v/>
      </c>
      <c r="J268" t="str">
        <f>IFERROR(IF(H268="","",IF(H268=909000,Kollektenbons!J$5,SUMIFS(Kollektenübersicht!I:I,Kollektenübersicht!A:A,Nebenrechnungen!H268))),0)</f>
        <v/>
      </c>
      <c r="K268" t="str">
        <f>IFERROR(IF(H268="","",IF(H268=909000,Kollektenbons!K$5,SUMIFS(Kollektenübersicht!K:K,Kollektenübersicht!A:A,Nebenrechnungen!H268))),0)</f>
        <v/>
      </c>
    </row>
    <row r="269" spans="2:11" x14ac:dyDescent="0.25">
      <c r="B269">
        <v>267</v>
      </c>
      <c r="C269" t="str">
        <f>IFERROR(SMALL(Anfangsbestände!A$5:A$100,B269),"")</f>
        <v/>
      </c>
      <c r="D269" s="22"/>
      <c r="E269">
        <v>267</v>
      </c>
      <c r="F269" t="str">
        <f t="shared" si="13"/>
        <v/>
      </c>
      <c r="G269" t="str">
        <f t="shared" si="14"/>
        <v/>
      </c>
      <c r="H269" t="str">
        <f t="shared" si="12"/>
        <v/>
      </c>
      <c r="I269" t="str">
        <f>IFERROR(IF(H269="","",IF(H269=909000,Kollektenbons!I$5,SUMIFS(Anfangsbestände!F:F,Anfangsbestände!A:A,Nebenrechnungen!H269))),0)</f>
        <v/>
      </c>
      <c r="J269" t="str">
        <f>IFERROR(IF(H269="","",IF(H269=909000,Kollektenbons!J$5,SUMIFS(Kollektenübersicht!I:I,Kollektenübersicht!A:A,Nebenrechnungen!H269))),0)</f>
        <v/>
      </c>
      <c r="K269" t="str">
        <f>IFERROR(IF(H269="","",IF(H269=909000,Kollektenbons!K$5,SUMIFS(Kollektenübersicht!K:K,Kollektenübersicht!A:A,Nebenrechnungen!H269))),0)</f>
        <v/>
      </c>
    </row>
    <row r="270" spans="2:11" x14ac:dyDescent="0.25">
      <c r="B270">
        <v>268</v>
      </c>
      <c r="C270" t="str">
        <f>IFERROR(SMALL(Anfangsbestände!A$5:A$100,B270),"")</f>
        <v/>
      </c>
      <c r="D270" s="22"/>
      <c r="E270">
        <v>268</v>
      </c>
      <c r="F270" t="str">
        <f t="shared" si="13"/>
        <v/>
      </c>
      <c r="G270" t="str">
        <f t="shared" si="14"/>
        <v/>
      </c>
      <c r="H270" t="str">
        <f t="shared" si="12"/>
        <v/>
      </c>
      <c r="I270" t="str">
        <f>IFERROR(IF(H270="","",IF(H270=909000,Kollektenbons!I$5,SUMIFS(Anfangsbestände!F:F,Anfangsbestände!A:A,Nebenrechnungen!H270))),0)</f>
        <v/>
      </c>
      <c r="J270" t="str">
        <f>IFERROR(IF(H270="","",IF(H270=909000,Kollektenbons!J$5,SUMIFS(Kollektenübersicht!I:I,Kollektenübersicht!A:A,Nebenrechnungen!H270))),0)</f>
        <v/>
      </c>
      <c r="K270" t="str">
        <f>IFERROR(IF(H270="","",IF(H270=909000,Kollektenbons!K$5,SUMIFS(Kollektenübersicht!K:K,Kollektenübersicht!A:A,Nebenrechnungen!H270))),0)</f>
        <v/>
      </c>
    </row>
    <row r="271" spans="2:11" x14ac:dyDescent="0.25">
      <c r="B271">
        <v>269</v>
      </c>
      <c r="C271" t="str">
        <f>IFERROR(SMALL(Anfangsbestände!A$5:A$100,B271),"")</f>
        <v/>
      </c>
      <c r="D271" s="22"/>
      <c r="E271">
        <v>269</v>
      </c>
      <c r="F271" t="str">
        <f t="shared" si="13"/>
        <v/>
      </c>
      <c r="G271" t="str">
        <f t="shared" si="14"/>
        <v/>
      </c>
      <c r="H271" t="str">
        <f t="shared" si="12"/>
        <v/>
      </c>
      <c r="I271" t="str">
        <f>IFERROR(IF(H271="","",IF(H271=909000,Kollektenbons!I$5,SUMIFS(Anfangsbestände!F:F,Anfangsbestände!A:A,Nebenrechnungen!H271))),0)</f>
        <v/>
      </c>
      <c r="J271" t="str">
        <f>IFERROR(IF(H271="","",IF(H271=909000,Kollektenbons!J$5,SUMIFS(Kollektenübersicht!I:I,Kollektenübersicht!A:A,Nebenrechnungen!H271))),0)</f>
        <v/>
      </c>
      <c r="K271" t="str">
        <f>IFERROR(IF(H271="","",IF(H271=909000,Kollektenbons!K$5,SUMIFS(Kollektenübersicht!K:K,Kollektenübersicht!A:A,Nebenrechnungen!H271))),0)</f>
        <v/>
      </c>
    </row>
    <row r="272" spans="2:11" x14ac:dyDescent="0.25">
      <c r="B272">
        <v>270</v>
      </c>
      <c r="C272" t="str">
        <f>IFERROR(SMALL(Anfangsbestände!A$5:A$100,B272),"")</f>
        <v/>
      </c>
      <c r="D272" s="22"/>
      <c r="E272">
        <v>270</v>
      </c>
      <c r="F272" t="str">
        <f t="shared" si="13"/>
        <v/>
      </c>
      <c r="G272" t="str">
        <f t="shared" si="14"/>
        <v/>
      </c>
      <c r="H272" t="str">
        <f t="shared" si="12"/>
        <v/>
      </c>
      <c r="I272" t="str">
        <f>IFERROR(IF(H272="","",IF(H272=909000,Kollektenbons!I$5,SUMIFS(Anfangsbestände!F:F,Anfangsbestände!A:A,Nebenrechnungen!H272))),0)</f>
        <v/>
      </c>
      <c r="J272" t="str">
        <f>IFERROR(IF(H272="","",IF(H272=909000,Kollektenbons!J$5,SUMIFS(Kollektenübersicht!I:I,Kollektenübersicht!A:A,Nebenrechnungen!H272))),0)</f>
        <v/>
      </c>
      <c r="K272" t="str">
        <f>IFERROR(IF(H272="","",IF(H272=909000,Kollektenbons!K$5,SUMIFS(Kollektenübersicht!K:K,Kollektenübersicht!A:A,Nebenrechnungen!H272))),0)</f>
        <v/>
      </c>
    </row>
    <row r="273" spans="2:11" x14ac:dyDescent="0.25">
      <c r="B273">
        <v>271</v>
      </c>
      <c r="C273" t="str">
        <f>IFERROR(SMALL(Anfangsbestände!A$5:A$100,B273),"")</f>
        <v/>
      </c>
      <c r="D273" s="22"/>
      <c r="E273">
        <v>271</v>
      </c>
      <c r="F273" t="str">
        <f t="shared" si="13"/>
        <v/>
      </c>
      <c r="G273" t="str">
        <f t="shared" si="14"/>
        <v/>
      </c>
      <c r="H273" t="str">
        <f t="shared" si="12"/>
        <v/>
      </c>
      <c r="I273" t="str">
        <f>IFERROR(IF(H273="","",IF(H273=909000,Kollektenbons!I$5,SUMIFS(Anfangsbestände!F:F,Anfangsbestände!A:A,Nebenrechnungen!H273))),0)</f>
        <v/>
      </c>
      <c r="J273" t="str">
        <f>IFERROR(IF(H273="","",IF(H273=909000,Kollektenbons!J$5,SUMIFS(Kollektenübersicht!I:I,Kollektenübersicht!A:A,Nebenrechnungen!H273))),0)</f>
        <v/>
      </c>
      <c r="K273" t="str">
        <f>IFERROR(IF(H273="","",IF(H273=909000,Kollektenbons!K$5,SUMIFS(Kollektenübersicht!K:K,Kollektenübersicht!A:A,Nebenrechnungen!H273))),0)</f>
        <v/>
      </c>
    </row>
    <row r="274" spans="2:11" x14ac:dyDescent="0.25">
      <c r="B274">
        <v>272</v>
      </c>
      <c r="C274" t="str">
        <f>IFERROR(SMALL(Anfangsbestände!A$5:A$100,B274),"")</f>
        <v/>
      </c>
      <c r="D274" s="22"/>
      <c r="E274">
        <v>272</v>
      </c>
      <c r="F274" t="str">
        <f t="shared" si="13"/>
        <v/>
      </c>
      <c r="G274" t="str">
        <f t="shared" si="14"/>
        <v/>
      </c>
      <c r="H274" t="str">
        <f t="shared" si="12"/>
        <v/>
      </c>
      <c r="I274" t="str">
        <f>IFERROR(IF(H274="","",IF(H274=909000,Kollektenbons!I$5,SUMIFS(Anfangsbestände!F:F,Anfangsbestände!A:A,Nebenrechnungen!H274))),0)</f>
        <v/>
      </c>
      <c r="J274" t="str">
        <f>IFERROR(IF(H274="","",IF(H274=909000,Kollektenbons!J$5,SUMIFS(Kollektenübersicht!I:I,Kollektenübersicht!A:A,Nebenrechnungen!H274))),0)</f>
        <v/>
      </c>
      <c r="K274" t="str">
        <f>IFERROR(IF(H274="","",IF(H274=909000,Kollektenbons!K$5,SUMIFS(Kollektenübersicht!K:K,Kollektenübersicht!A:A,Nebenrechnungen!H274))),0)</f>
        <v/>
      </c>
    </row>
    <row r="275" spans="2:11" x14ac:dyDescent="0.25">
      <c r="B275">
        <v>273</v>
      </c>
      <c r="C275" t="str">
        <f>IFERROR(SMALL(Anfangsbestände!A$5:A$100,B275),"")</f>
        <v/>
      </c>
      <c r="D275" s="22"/>
      <c r="E275">
        <v>273</v>
      </c>
      <c r="F275" t="str">
        <f t="shared" si="13"/>
        <v/>
      </c>
      <c r="G275" t="str">
        <f t="shared" si="14"/>
        <v/>
      </c>
      <c r="H275" t="str">
        <f t="shared" si="12"/>
        <v/>
      </c>
      <c r="I275" t="str">
        <f>IFERROR(IF(H275="","",IF(H275=909000,Kollektenbons!I$5,SUMIFS(Anfangsbestände!F:F,Anfangsbestände!A:A,Nebenrechnungen!H275))),0)</f>
        <v/>
      </c>
      <c r="J275" t="str">
        <f>IFERROR(IF(H275="","",IF(H275=909000,Kollektenbons!J$5,SUMIFS(Kollektenübersicht!I:I,Kollektenübersicht!A:A,Nebenrechnungen!H275))),0)</f>
        <v/>
      </c>
      <c r="K275" t="str">
        <f>IFERROR(IF(H275="","",IF(H275=909000,Kollektenbons!K$5,SUMIFS(Kollektenübersicht!K:K,Kollektenübersicht!A:A,Nebenrechnungen!H275))),0)</f>
        <v/>
      </c>
    </row>
    <row r="276" spans="2:11" x14ac:dyDescent="0.25">
      <c r="B276">
        <v>274</v>
      </c>
      <c r="C276" t="str">
        <f>IFERROR(SMALL(Anfangsbestände!A$5:A$100,B276),"")</f>
        <v/>
      </c>
      <c r="D276" s="22"/>
      <c r="E276">
        <v>274</v>
      </c>
      <c r="F276" t="str">
        <f t="shared" si="13"/>
        <v/>
      </c>
      <c r="G276" t="str">
        <f t="shared" si="14"/>
        <v/>
      </c>
      <c r="H276" t="str">
        <f t="shared" si="12"/>
        <v/>
      </c>
      <c r="I276" t="str">
        <f>IFERROR(IF(H276="","",IF(H276=909000,Kollektenbons!I$5,SUMIFS(Anfangsbestände!F:F,Anfangsbestände!A:A,Nebenrechnungen!H276))),0)</f>
        <v/>
      </c>
      <c r="J276" t="str">
        <f>IFERROR(IF(H276="","",IF(H276=909000,Kollektenbons!J$5,SUMIFS(Kollektenübersicht!I:I,Kollektenübersicht!A:A,Nebenrechnungen!H276))),0)</f>
        <v/>
      </c>
      <c r="K276" t="str">
        <f>IFERROR(IF(H276="","",IF(H276=909000,Kollektenbons!K$5,SUMIFS(Kollektenübersicht!K:K,Kollektenübersicht!A:A,Nebenrechnungen!H276))),0)</f>
        <v/>
      </c>
    </row>
    <row r="277" spans="2:11" x14ac:dyDescent="0.25">
      <c r="B277">
        <v>275</v>
      </c>
      <c r="C277" t="str">
        <f>IFERROR(SMALL(Anfangsbestände!A$5:A$100,B277),"")</f>
        <v/>
      </c>
      <c r="D277" s="22"/>
      <c r="E277">
        <v>275</v>
      </c>
      <c r="F277" t="str">
        <f t="shared" si="13"/>
        <v/>
      </c>
      <c r="G277" t="str">
        <f t="shared" si="14"/>
        <v/>
      </c>
      <c r="H277" t="str">
        <f t="shared" si="12"/>
        <v/>
      </c>
      <c r="I277" t="str">
        <f>IFERROR(IF(H277="","",IF(H277=909000,Kollektenbons!I$5,SUMIFS(Anfangsbestände!F:F,Anfangsbestände!A:A,Nebenrechnungen!H277))),0)</f>
        <v/>
      </c>
      <c r="J277" t="str">
        <f>IFERROR(IF(H277="","",IF(H277=909000,Kollektenbons!J$5,SUMIFS(Kollektenübersicht!I:I,Kollektenübersicht!A:A,Nebenrechnungen!H277))),0)</f>
        <v/>
      </c>
      <c r="K277" t="str">
        <f>IFERROR(IF(H277="","",IF(H277=909000,Kollektenbons!K$5,SUMIFS(Kollektenübersicht!K:K,Kollektenübersicht!A:A,Nebenrechnungen!H277))),0)</f>
        <v/>
      </c>
    </row>
    <row r="278" spans="2:11" x14ac:dyDescent="0.25">
      <c r="B278">
        <v>276</v>
      </c>
      <c r="C278" t="str">
        <f>IFERROR(SMALL(Anfangsbestände!A$5:A$100,B278),"")</f>
        <v/>
      </c>
      <c r="D278" s="22"/>
      <c r="E278">
        <v>276</v>
      </c>
      <c r="F278" t="str">
        <f t="shared" si="13"/>
        <v/>
      </c>
      <c r="G278" t="str">
        <f t="shared" si="14"/>
        <v/>
      </c>
      <c r="H278" t="str">
        <f t="shared" si="12"/>
        <v/>
      </c>
      <c r="I278" t="str">
        <f>IFERROR(IF(H278="","",IF(H278=909000,Kollektenbons!I$5,SUMIFS(Anfangsbestände!F:F,Anfangsbestände!A:A,Nebenrechnungen!H278))),0)</f>
        <v/>
      </c>
      <c r="J278" t="str">
        <f>IFERROR(IF(H278="","",IF(H278=909000,Kollektenbons!J$5,SUMIFS(Kollektenübersicht!I:I,Kollektenübersicht!A:A,Nebenrechnungen!H278))),0)</f>
        <v/>
      </c>
      <c r="K278" t="str">
        <f>IFERROR(IF(H278="","",IF(H278=909000,Kollektenbons!K$5,SUMIFS(Kollektenübersicht!K:K,Kollektenübersicht!A:A,Nebenrechnungen!H278))),0)</f>
        <v/>
      </c>
    </row>
    <row r="279" spans="2:11" x14ac:dyDescent="0.25">
      <c r="B279">
        <v>277</v>
      </c>
      <c r="C279" t="str">
        <f>IFERROR(SMALL(Anfangsbestände!A$5:A$100,B279),"")</f>
        <v/>
      </c>
      <c r="D279" s="22"/>
      <c r="E279">
        <v>277</v>
      </c>
      <c r="F279" t="str">
        <f t="shared" si="13"/>
        <v/>
      </c>
      <c r="G279" t="str">
        <f t="shared" si="14"/>
        <v/>
      </c>
      <c r="H279" t="str">
        <f t="shared" si="12"/>
        <v/>
      </c>
      <c r="I279" t="str">
        <f>IFERROR(IF(H279="","",IF(H279=909000,Kollektenbons!I$5,SUMIFS(Anfangsbestände!F:F,Anfangsbestände!A:A,Nebenrechnungen!H279))),0)</f>
        <v/>
      </c>
      <c r="J279" t="str">
        <f>IFERROR(IF(H279="","",IF(H279=909000,Kollektenbons!J$5,SUMIFS(Kollektenübersicht!I:I,Kollektenübersicht!A:A,Nebenrechnungen!H279))),0)</f>
        <v/>
      </c>
      <c r="K279" t="str">
        <f>IFERROR(IF(H279="","",IF(H279=909000,Kollektenbons!K$5,SUMIFS(Kollektenübersicht!K:K,Kollektenübersicht!A:A,Nebenrechnungen!H279))),0)</f>
        <v/>
      </c>
    </row>
    <row r="280" spans="2:11" x14ac:dyDescent="0.25">
      <c r="B280">
        <v>278</v>
      </c>
      <c r="C280" t="str">
        <f>IFERROR(SMALL(Anfangsbestände!A$5:A$100,B280),"")</f>
        <v/>
      </c>
      <c r="D280" s="22"/>
      <c r="E280">
        <v>278</v>
      </c>
      <c r="F280" t="str">
        <f t="shared" si="13"/>
        <v/>
      </c>
      <c r="G280" t="str">
        <f t="shared" si="14"/>
        <v/>
      </c>
      <c r="H280" t="str">
        <f t="shared" si="12"/>
        <v/>
      </c>
      <c r="I280" t="str">
        <f>IFERROR(IF(H280="","",IF(H280=909000,Kollektenbons!I$5,SUMIFS(Anfangsbestände!F:F,Anfangsbestände!A:A,Nebenrechnungen!H280))),0)</f>
        <v/>
      </c>
      <c r="J280" t="str">
        <f>IFERROR(IF(H280="","",IF(H280=909000,Kollektenbons!J$5,SUMIFS(Kollektenübersicht!I:I,Kollektenübersicht!A:A,Nebenrechnungen!H280))),0)</f>
        <v/>
      </c>
      <c r="K280" t="str">
        <f>IFERROR(IF(H280="","",IF(H280=909000,Kollektenbons!K$5,SUMIFS(Kollektenübersicht!K:K,Kollektenübersicht!A:A,Nebenrechnungen!H280))),0)</f>
        <v/>
      </c>
    </row>
    <row r="281" spans="2:11" x14ac:dyDescent="0.25">
      <c r="B281">
        <v>279</v>
      </c>
      <c r="C281" t="str">
        <f>IFERROR(SMALL(Anfangsbestände!A$5:A$100,B281),"")</f>
        <v/>
      </c>
      <c r="D281" s="22"/>
      <c r="E281">
        <v>279</v>
      </c>
      <c r="F281" t="str">
        <f t="shared" si="13"/>
        <v/>
      </c>
      <c r="G281" t="str">
        <f t="shared" si="14"/>
        <v/>
      </c>
      <c r="H281" t="str">
        <f t="shared" si="12"/>
        <v/>
      </c>
      <c r="I281" t="str">
        <f>IFERROR(IF(H281="","",IF(H281=909000,Kollektenbons!I$5,SUMIFS(Anfangsbestände!F:F,Anfangsbestände!A:A,Nebenrechnungen!H281))),0)</f>
        <v/>
      </c>
      <c r="J281" t="str">
        <f>IFERROR(IF(H281="","",IF(H281=909000,Kollektenbons!J$5,SUMIFS(Kollektenübersicht!I:I,Kollektenübersicht!A:A,Nebenrechnungen!H281))),0)</f>
        <v/>
      </c>
      <c r="K281" t="str">
        <f>IFERROR(IF(H281="","",IF(H281=909000,Kollektenbons!K$5,SUMIFS(Kollektenübersicht!K:K,Kollektenübersicht!A:A,Nebenrechnungen!H281))),0)</f>
        <v/>
      </c>
    </row>
    <row r="282" spans="2:11" x14ac:dyDescent="0.25">
      <c r="B282">
        <v>280</v>
      </c>
      <c r="C282" t="str">
        <f>IFERROR(SMALL(Anfangsbestände!A$5:A$100,B282),"")</f>
        <v/>
      </c>
      <c r="D282" s="22"/>
      <c r="E282">
        <v>280</v>
      </c>
      <c r="F282" t="str">
        <f t="shared" si="13"/>
        <v/>
      </c>
      <c r="G282" t="str">
        <f t="shared" si="14"/>
        <v/>
      </c>
      <c r="H282" t="str">
        <f t="shared" si="12"/>
        <v/>
      </c>
      <c r="I282" t="str">
        <f>IFERROR(IF(H282="","",IF(H282=909000,Kollektenbons!I$5,SUMIFS(Anfangsbestände!F:F,Anfangsbestände!A:A,Nebenrechnungen!H282))),0)</f>
        <v/>
      </c>
      <c r="J282" t="str">
        <f>IFERROR(IF(H282="","",IF(H282=909000,Kollektenbons!J$5,SUMIFS(Kollektenübersicht!I:I,Kollektenübersicht!A:A,Nebenrechnungen!H282))),0)</f>
        <v/>
      </c>
      <c r="K282" t="str">
        <f>IFERROR(IF(H282="","",IF(H282=909000,Kollektenbons!K$5,SUMIFS(Kollektenübersicht!K:K,Kollektenübersicht!A:A,Nebenrechnungen!H282))),0)</f>
        <v/>
      </c>
    </row>
    <row r="283" spans="2:11" x14ac:dyDescent="0.25">
      <c r="B283">
        <v>281</v>
      </c>
      <c r="C283" t="str">
        <f>IFERROR(SMALL(Anfangsbestände!A$5:A$100,B283),"")</f>
        <v/>
      </c>
      <c r="D283" s="22"/>
      <c r="E283">
        <v>281</v>
      </c>
      <c r="F283" t="str">
        <f t="shared" si="13"/>
        <v/>
      </c>
      <c r="G283" t="str">
        <f t="shared" si="14"/>
        <v/>
      </c>
      <c r="H283" t="str">
        <f t="shared" si="12"/>
        <v/>
      </c>
      <c r="I283" t="str">
        <f>IFERROR(IF(H283="","",IF(H283=909000,Kollektenbons!I$5,SUMIFS(Anfangsbestände!F:F,Anfangsbestände!A:A,Nebenrechnungen!H283))),0)</f>
        <v/>
      </c>
      <c r="J283" t="str">
        <f>IFERROR(IF(H283="","",IF(H283=909000,Kollektenbons!J$5,SUMIFS(Kollektenübersicht!I:I,Kollektenübersicht!A:A,Nebenrechnungen!H283))),0)</f>
        <v/>
      </c>
      <c r="K283" t="str">
        <f>IFERROR(IF(H283="","",IF(H283=909000,Kollektenbons!K$5,SUMIFS(Kollektenübersicht!K:K,Kollektenübersicht!A:A,Nebenrechnungen!H283))),0)</f>
        <v/>
      </c>
    </row>
    <row r="284" spans="2:11" x14ac:dyDescent="0.25">
      <c r="B284">
        <v>282</v>
      </c>
      <c r="C284" t="str">
        <f>IFERROR(SMALL(Anfangsbestände!A$5:A$100,B284),"")</f>
        <v/>
      </c>
      <c r="D284" s="22"/>
      <c r="E284">
        <v>282</v>
      </c>
      <c r="F284" t="str">
        <f t="shared" si="13"/>
        <v/>
      </c>
      <c r="G284" t="str">
        <f t="shared" si="14"/>
        <v/>
      </c>
      <c r="H284" t="str">
        <f t="shared" si="12"/>
        <v/>
      </c>
      <c r="I284" t="str">
        <f>IFERROR(IF(H284="","",IF(H284=909000,Kollektenbons!I$5,SUMIFS(Anfangsbestände!F:F,Anfangsbestände!A:A,Nebenrechnungen!H284))),0)</f>
        <v/>
      </c>
      <c r="J284" t="str">
        <f>IFERROR(IF(H284="","",IF(H284=909000,Kollektenbons!J$5,SUMIFS(Kollektenübersicht!I:I,Kollektenübersicht!A:A,Nebenrechnungen!H284))),0)</f>
        <v/>
      </c>
      <c r="K284" t="str">
        <f>IFERROR(IF(H284="","",IF(H284=909000,Kollektenbons!K$5,SUMIFS(Kollektenübersicht!K:K,Kollektenübersicht!A:A,Nebenrechnungen!H284))),0)</f>
        <v/>
      </c>
    </row>
    <row r="285" spans="2:11" x14ac:dyDescent="0.25">
      <c r="B285">
        <v>283</v>
      </c>
      <c r="C285" t="str">
        <f>IFERROR(SMALL(Anfangsbestände!A$5:A$100,B285),"")</f>
        <v/>
      </c>
      <c r="D285" s="22"/>
      <c r="E285">
        <v>283</v>
      </c>
      <c r="F285" t="str">
        <f t="shared" si="13"/>
        <v/>
      </c>
      <c r="G285" t="str">
        <f t="shared" si="14"/>
        <v/>
      </c>
      <c r="H285" t="str">
        <f t="shared" si="12"/>
        <v/>
      </c>
      <c r="I285" t="str">
        <f>IFERROR(IF(H285="","",IF(H285=909000,Kollektenbons!I$5,SUMIFS(Anfangsbestände!F:F,Anfangsbestände!A:A,Nebenrechnungen!H285))),0)</f>
        <v/>
      </c>
      <c r="J285" t="str">
        <f>IFERROR(IF(H285="","",IF(H285=909000,Kollektenbons!J$5,SUMIFS(Kollektenübersicht!I:I,Kollektenübersicht!A:A,Nebenrechnungen!H285))),0)</f>
        <v/>
      </c>
      <c r="K285" t="str">
        <f>IFERROR(IF(H285="","",IF(H285=909000,Kollektenbons!K$5,SUMIFS(Kollektenübersicht!K:K,Kollektenübersicht!A:A,Nebenrechnungen!H285))),0)</f>
        <v/>
      </c>
    </row>
    <row r="286" spans="2:11" x14ac:dyDescent="0.25">
      <c r="B286">
        <v>284</v>
      </c>
      <c r="C286" t="str">
        <f>IFERROR(SMALL(Anfangsbestände!A$5:A$100,B286),"")</f>
        <v/>
      </c>
      <c r="D286" s="22"/>
      <c r="E286">
        <v>284</v>
      </c>
      <c r="F286" t="str">
        <f t="shared" si="13"/>
        <v/>
      </c>
      <c r="G286" t="str">
        <f t="shared" si="14"/>
        <v/>
      </c>
      <c r="H286" t="str">
        <f t="shared" si="12"/>
        <v/>
      </c>
      <c r="I286" t="str">
        <f>IFERROR(IF(H286="","",IF(H286=909000,Kollektenbons!I$5,SUMIFS(Anfangsbestände!F:F,Anfangsbestände!A:A,Nebenrechnungen!H286))),0)</f>
        <v/>
      </c>
      <c r="J286" t="str">
        <f>IFERROR(IF(H286="","",IF(H286=909000,Kollektenbons!J$5,SUMIFS(Kollektenübersicht!I:I,Kollektenübersicht!A:A,Nebenrechnungen!H286))),0)</f>
        <v/>
      </c>
      <c r="K286" t="str">
        <f>IFERROR(IF(H286="","",IF(H286=909000,Kollektenbons!K$5,SUMIFS(Kollektenübersicht!K:K,Kollektenübersicht!A:A,Nebenrechnungen!H286))),0)</f>
        <v/>
      </c>
    </row>
    <row r="287" spans="2:11" x14ac:dyDescent="0.25">
      <c r="B287">
        <v>285</v>
      </c>
      <c r="C287" t="str">
        <f>IFERROR(SMALL(Anfangsbestände!A$5:A$100,B287),"")</f>
        <v/>
      </c>
      <c r="D287" s="22"/>
      <c r="E287">
        <v>285</v>
      </c>
      <c r="F287" t="str">
        <f t="shared" si="13"/>
        <v/>
      </c>
      <c r="G287" t="str">
        <f t="shared" si="14"/>
        <v/>
      </c>
      <c r="H287" t="str">
        <f t="shared" si="12"/>
        <v/>
      </c>
      <c r="I287" t="str">
        <f>IFERROR(IF(H287="","",IF(H287=909000,Kollektenbons!I$5,SUMIFS(Anfangsbestände!F:F,Anfangsbestände!A:A,Nebenrechnungen!H287))),0)</f>
        <v/>
      </c>
      <c r="J287" t="str">
        <f>IFERROR(IF(H287="","",IF(H287=909000,Kollektenbons!J$5,SUMIFS(Kollektenübersicht!I:I,Kollektenübersicht!A:A,Nebenrechnungen!H287))),0)</f>
        <v/>
      </c>
      <c r="K287" t="str">
        <f>IFERROR(IF(H287="","",IF(H287=909000,Kollektenbons!K$5,SUMIFS(Kollektenübersicht!K:K,Kollektenübersicht!A:A,Nebenrechnungen!H287))),0)</f>
        <v/>
      </c>
    </row>
    <row r="288" spans="2:11" x14ac:dyDescent="0.25">
      <c r="B288">
        <v>286</v>
      </c>
      <c r="C288" t="str">
        <f>IFERROR(SMALL(Anfangsbestände!A$5:A$100,B288),"")</f>
        <v/>
      </c>
      <c r="D288" s="22"/>
      <c r="E288">
        <v>286</v>
      </c>
      <c r="F288" t="str">
        <f t="shared" si="13"/>
        <v/>
      </c>
      <c r="G288" t="str">
        <f t="shared" si="14"/>
        <v/>
      </c>
      <c r="H288" t="str">
        <f t="shared" si="12"/>
        <v/>
      </c>
      <c r="I288" t="str">
        <f>IFERROR(IF(H288="","",IF(H288=909000,Kollektenbons!I$5,SUMIFS(Anfangsbestände!F:F,Anfangsbestände!A:A,Nebenrechnungen!H288))),0)</f>
        <v/>
      </c>
      <c r="J288" t="str">
        <f>IFERROR(IF(H288="","",IF(H288=909000,Kollektenbons!J$5,SUMIFS(Kollektenübersicht!I:I,Kollektenübersicht!A:A,Nebenrechnungen!H288))),0)</f>
        <v/>
      </c>
      <c r="K288" t="str">
        <f>IFERROR(IF(H288="","",IF(H288=909000,Kollektenbons!K$5,SUMIFS(Kollektenübersicht!K:K,Kollektenübersicht!A:A,Nebenrechnungen!H288))),0)</f>
        <v/>
      </c>
    </row>
    <row r="289" spans="2:11" x14ac:dyDescent="0.25">
      <c r="B289">
        <v>287</v>
      </c>
      <c r="C289" t="str">
        <f>IFERROR(SMALL(Anfangsbestände!A$5:A$100,B289),"")</f>
        <v/>
      </c>
      <c r="D289" s="22"/>
      <c r="E289">
        <v>287</v>
      </c>
      <c r="F289" t="str">
        <f t="shared" si="13"/>
        <v/>
      </c>
      <c r="G289" t="str">
        <f t="shared" si="14"/>
        <v/>
      </c>
      <c r="H289" t="str">
        <f t="shared" si="12"/>
        <v/>
      </c>
      <c r="I289" t="str">
        <f>IFERROR(IF(H289="","",IF(H289=909000,Kollektenbons!I$5,SUMIFS(Anfangsbestände!F:F,Anfangsbestände!A:A,Nebenrechnungen!H289))),0)</f>
        <v/>
      </c>
      <c r="J289" t="str">
        <f>IFERROR(IF(H289="","",IF(H289=909000,Kollektenbons!J$5,SUMIFS(Kollektenübersicht!I:I,Kollektenübersicht!A:A,Nebenrechnungen!H289))),0)</f>
        <v/>
      </c>
      <c r="K289" t="str">
        <f>IFERROR(IF(H289="","",IF(H289=909000,Kollektenbons!K$5,SUMIFS(Kollektenübersicht!K:K,Kollektenübersicht!A:A,Nebenrechnungen!H289))),0)</f>
        <v/>
      </c>
    </row>
    <row r="290" spans="2:11" x14ac:dyDescent="0.25">
      <c r="B290">
        <v>288</v>
      </c>
      <c r="C290" t="str">
        <f>IFERROR(SMALL(Anfangsbestände!A$5:A$100,B290),"")</f>
        <v/>
      </c>
      <c r="D290" s="22"/>
      <c r="E290">
        <v>288</v>
      </c>
      <c r="F290" t="str">
        <f t="shared" si="13"/>
        <v/>
      </c>
      <c r="G290" t="str">
        <f t="shared" si="14"/>
        <v/>
      </c>
      <c r="H290" t="str">
        <f t="shared" si="12"/>
        <v/>
      </c>
      <c r="I290" t="str">
        <f>IFERROR(IF(H290="","",IF(H290=909000,Kollektenbons!I$5,SUMIFS(Anfangsbestände!F:F,Anfangsbestände!A:A,Nebenrechnungen!H290))),0)</f>
        <v/>
      </c>
      <c r="J290" t="str">
        <f>IFERROR(IF(H290="","",IF(H290=909000,Kollektenbons!J$5,SUMIFS(Kollektenübersicht!I:I,Kollektenübersicht!A:A,Nebenrechnungen!H290))),0)</f>
        <v/>
      </c>
      <c r="K290" t="str">
        <f>IFERROR(IF(H290="","",IF(H290=909000,Kollektenbons!K$5,SUMIFS(Kollektenübersicht!K:K,Kollektenübersicht!A:A,Nebenrechnungen!H290))),0)</f>
        <v/>
      </c>
    </row>
    <row r="291" spans="2:11" x14ac:dyDescent="0.25">
      <c r="B291">
        <v>289</v>
      </c>
      <c r="C291" t="str">
        <f>IFERROR(SMALL(Anfangsbestände!A$5:A$100,B291),"")</f>
        <v/>
      </c>
      <c r="D291" s="22"/>
      <c r="E291">
        <v>289</v>
      </c>
      <c r="F291" t="str">
        <f t="shared" si="13"/>
        <v/>
      </c>
      <c r="G291" t="str">
        <f t="shared" si="14"/>
        <v/>
      </c>
      <c r="H291" t="str">
        <f t="shared" si="12"/>
        <v/>
      </c>
      <c r="I291" t="str">
        <f>IFERROR(IF(H291="","",IF(H291=909000,Kollektenbons!I$5,SUMIFS(Anfangsbestände!F:F,Anfangsbestände!A:A,Nebenrechnungen!H291))),0)</f>
        <v/>
      </c>
      <c r="J291" t="str">
        <f>IFERROR(IF(H291="","",IF(H291=909000,Kollektenbons!J$5,SUMIFS(Kollektenübersicht!I:I,Kollektenübersicht!A:A,Nebenrechnungen!H291))),0)</f>
        <v/>
      </c>
      <c r="K291" t="str">
        <f>IFERROR(IF(H291="","",IF(H291=909000,Kollektenbons!K$5,SUMIFS(Kollektenübersicht!K:K,Kollektenübersicht!A:A,Nebenrechnungen!H291))),0)</f>
        <v/>
      </c>
    </row>
    <row r="292" spans="2:11" x14ac:dyDescent="0.25">
      <c r="B292">
        <v>290</v>
      </c>
      <c r="C292" t="str">
        <f>IFERROR(SMALL(Anfangsbestände!A$5:A$100,B292),"")</f>
        <v/>
      </c>
      <c r="D292" s="22"/>
      <c r="E292">
        <v>290</v>
      </c>
      <c r="F292" t="str">
        <f t="shared" si="13"/>
        <v/>
      </c>
      <c r="G292" t="str">
        <f t="shared" si="14"/>
        <v/>
      </c>
      <c r="H292" t="str">
        <f t="shared" si="12"/>
        <v/>
      </c>
      <c r="I292" t="str">
        <f>IFERROR(IF(H292="","",IF(H292=909000,Kollektenbons!I$5,SUMIFS(Anfangsbestände!F:F,Anfangsbestände!A:A,Nebenrechnungen!H292))),0)</f>
        <v/>
      </c>
      <c r="J292" t="str">
        <f>IFERROR(IF(H292="","",IF(H292=909000,Kollektenbons!J$5,SUMIFS(Kollektenübersicht!I:I,Kollektenübersicht!A:A,Nebenrechnungen!H292))),0)</f>
        <v/>
      </c>
      <c r="K292" t="str">
        <f>IFERROR(IF(H292="","",IF(H292=909000,Kollektenbons!K$5,SUMIFS(Kollektenübersicht!K:K,Kollektenübersicht!A:A,Nebenrechnungen!H292))),0)</f>
        <v/>
      </c>
    </row>
    <row r="293" spans="2:11" x14ac:dyDescent="0.25">
      <c r="B293">
        <v>291</v>
      </c>
      <c r="C293" t="str">
        <f>IFERROR(SMALL(Anfangsbestände!A$5:A$100,B293),"")</f>
        <v/>
      </c>
      <c r="D293" s="22"/>
      <c r="E293">
        <v>291</v>
      </c>
      <c r="F293" t="str">
        <f t="shared" si="13"/>
        <v/>
      </c>
      <c r="G293" t="str">
        <f t="shared" si="14"/>
        <v/>
      </c>
      <c r="H293" t="str">
        <f t="shared" si="12"/>
        <v/>
      </c>
      <c r="I293" t="str">
        <f>IFERROR(IF(H293="","",IF(H293=909000,Kollektenbons!I$5,SUMIFS(Anfangsbestände!F:F,Anfangsbestände!A:A,Nebenrechnungen!H293))),0)</f>
        <v/>
      </c>
      <c r="J293" t="str">
        <f>IFERROR(IF(H293="","",IF(H293=909000,Kollektenbons!J$5,SUMIFS(Kollektenübersicht!I:I,Kollektenübersicht!A:A,Nebenrechnungen!H293))),0)</f>
        <v/>
      </c>
      <c r="K293" t="str">
        <f>IFERROR(IF(H293="","",IF(H293=909000,Kollektenbons!K$5,SUMIFS(Kollektenübersicht!K:K,Kollektenübersicht!A:A,Nebenrechnungen!H293))),0)</f>
        <v/>
      </c>
    </row>
    <row r="294" spans="2:11" x14ac:dyDescent="0.25">
      <c r="B294">
        <v>292</v>
      </c>
      <c r="C294" t="str">
        <f>IFERROR(SMALL(Anfangsbestände!A$5:A$100,B294),"")</f>
        <v/>
      </c>
      <c r="D294" s="22"/>
      <c r="E294">
        <v>292</v>
      </c>
      <c r="F294" t="str">
        <f t="shared" si="13"/>
        <v/>
      </c>
      <c r="G294" t="str">
        <f t="shared" si="14"/>
        <v/>
      </c>
      <c r="H294" t="str">
        <f t="shared" si="12"/>
        <v/>
      </c>
      <c r="I294" t="str">
        <f>IFERROR(IF(H294="","",IF(H294=909000,Kollektenbons!I$5,SUMIFS(Anfangsbestände!F:F,Anfangsbestände!A:A,Nebenrechnungen!H294))),0)</f>
        <v/>
      </c>
      <c r="J294" t="str">
        <f>IFERROR(IF(H294="","",IF(H294=909000,Kollektenbons!J$5,SUMIFS(Kollektenübersicht!I:I,Kollektenübersicht!A:A,Nebenrechnungen!H294))),0)</f>
        <v/>
      </c>
      <c r="K294" t="str">
        <f>IFERROR(IF(H294="","",IF(H294=909000,Kollektenbons!K$5,SUMIFS(Kollektenübersicht!K:K,Kollektenübersicht!A:A,Nebenrechnungen!H294))),0)</f>
        <v/>
      </c>
    </row>
    <row r="295" spans="2:11" x14ac:dyDescent="0.25">
      <c r="B295">
        <v>293</v>
      </c>
      <c r="C295" t="str">
        <f>IFERROR(SMALL(Anfangsbestände!A$5:A$100,B295),"")</f>
        <v/>
      </c>
      <c r="D295" s="22"/>
      <c r="E295">
        <v>293</v>
      </c>
      <c r="F295" t="str">
        <f t="shared" si="13"/>
        <v/>
      </c>
      <c r="G295" t="str">
        <f t="shared" si="14"/>
        <v/>
      </c>
      <c r="H295" t="str">
        <f t="shared" si="12"/>
        <v/>
      </c>
      <c r="I295" t="str">
        <f>IFERROR(IF(H295="","",IF(H295=909000,Kollektenbons!I$5,SUMIFS(Anfangsbestände!F:F,Anfangsbestände!A:A,Nebenrechnungen!H295))),0)</f>
        <v/>
      </c>
      <c r="J295" t="str">
        <f>IFERROR(IF(H295="","",IF(H295=909000,Kollektenbons!J$5,SUMIFS(Kollektenübersicht!I:I,Kollektenübersicht!A:A,Nebenrechnungen!H295))),0)</f>
        <v/>
      </c>
      <c r="K295" t="str">
        <f>IFERROR(IF(H295="","",IF(H295=909000,Kollektenbons!K$5,SUMIFS(Kollektenübersicht!K:K,Kollektenübersicht!A:A,Nebenrechnungen!H295))),0)</f>
        <v/>
      </c>
    </row>
    <row r="296" spans="2:11" x14ac:dyDescent="0.25">
      <c r="B296">
        <v>294</v>
      </c>
      <c r="C296" t="str">
        <f>IFERROR(SMALL(Anfangsbestände!A$5:A$100,B296),"")</f>
        <v/>
      </c>
      <c r="D296" s="22"/>
      <c r="E296">
        <v>294</v>
      </c>
      <c r="F296" t="str">
        <f t="shared" si="13"/>
        <v/>
      </c>
      <c r="G296" t="str">
        <f t="shared" si="14"/>
        <v/>
      </c>
      <c r="H296" t="str">
        <f t="shared" si="12"/>
        <v/>
      </c>
      <c r="I296" t="str">
        <f>IFERROR(IF(H296="","",IF(H296=909000,Kollektenbons!I$5,SUMIFS(Anfangsbestände!F:F,Anfangsbestände!A:A,Nebenrechnungen!H296))),0)</f>
        <v/>
      </c>
      <c r="J296" t="str">
        <f>IFERROR(IF(H296="","",IF(H296=909000,Kollektenbons!J$5,SUMIFS(Kollektenübersicht!I:I,Kollektenübersicht!A:A,Nebenrechnungen!H296))),0)</f>
        <v/>
      </c>
      <c r="K296" t="str">
        <f>IFERROR(IF(H296="","",IF(H296=909000,Kollektenbons!K$5,SUMIFS(Kollektenübersicht!K:K,Kollektenübersicht!A:A,Nebenrechnungen!H296))),0)</f>
        <v/>
      </c>
    </row>
    <row r="297" spans="2:11" x14ac:dyDescent="0.25">
      <c r="B297">
        <v>295</v>
      </c>
      <c r="C297" t="str">
        <f>IFERROR(SMALL(Anfangsbestände!A$5:A$100,B297),"")</f>
        <v/>
      </c>
      <c r="D297" s="22"/>
      <c r="E297">
        <v>295</v>
      </c>
      <c r="F297" t="str">
        <f t="shared" si="13"/>
        <v/>
      </c>
      <c r="G297" t="str">
        <f t="shared" si="14"/>
        <v/>
      </c>
      <c r="H297" t="str">
        <f t="shared" si="12"/>
        <v/>
      </c>
      <c r="I297" t="str">
        <f>IFERROR(IF(H297="","",IF(H297=909000,Kollektenbons!I$5,SUMIFS(Anfangsbestände!F:F,Anfangsbestände!A:A,Nebenrechnungen!H297))),0)</f>
        <v/>
      </c>
      <c r="J297" t="str">
        <f>IFERROR(IF(H297="","",IF(H297=909000,Kollektenbons!J$5,SUMIFS(Kollektenübersicht!I:I,Kollektenübersicht!A:A,Nebenrechnungen!H297))),0)</f>
        <v/>
      </c>
      <c r="K297" t="str">
        <f>IFERROR(IF(H297="","",IF(H297=909000,Kollektenbons!K$5,SUMIFS(Kollektenübersicht!K:K,Kollektenübersicht!A:A,Nebenrechnungen!H297))),0)</f>
        <v/>
      </c>
    </row>
    <row r="298" spans="2:11" x14ac:dyDescent="0.25">
      <c r="B298">
        <v>296</v>
      </c>
      <c r="C298" t="str">
        <f>IFERROR(SMALL(Anfangsbestände!A$5:A$100,B298),"")</f>
        <v/>
      </c>
      <c r="D298" s="22"/>
      <c r="E298">
        <v>296</v>
      </c>
      <c r="F298" t="str">
        <f t="shared" si="13"/>
        <v/>
      </c>
      <c r="G298" t="str">
        <f t="shared" si="14"/>
        <v/>
      </c>
      <c r="H298" t="str">
        <f t="shared" si="12"/>
        <v/>
      </c>
      <c r="I298" t="str">
        <f>IFERROR(IF(H298="","",IF(H298=909000,Kollektenbons!I$5,SUMIFS(Anfangsbestände!F:F,Anfangsbestände!A:A,Nebenrechnungen!H298))),0)</f>
        <v/>
      </c>
      <c r="J298" t="str">
        <f>IFERROR(IF(H298="","",IF(H298=909000,Kollektenbons!J$5,SUMIFS(Kollektenübersicht!I:I,Kollektenübersicht!A:A,Nebenrechnungen!H298))),0)</f>
        <v/>
      </c>
      <c r="K298" t="str">
        <f>IFERROR(IF(H298="","",IF(H298=909000,Kollektenbons!K$5,SUMIFS(Kollektenübersicht!K:K,Kollektenübersicht!A:A,Nebenrechnungen!H298))),0)</f>
        <v/>
      </c>
    </row>
    <row r="299" spans="2:11" x14ac:dyDescent="0.25">
      <c r="B299">
        <v>297</v>
      </c>
      <c r="C299" t="str">
        <f>IFERROR(SMALL(Anfangsbestände!A$5:A$100,B299),"")</f>
        <v/>
      </c>
      <c r="D299" s="22"/>
      <c r="E299">
        <v>297</v>
      </c>
      <c r="F299" t="str">
        <f t="shared" si="13"/>
        <v/>
      </c>
      <c r="G299" t="str">
        <f t="shared" si="14"/>
        <v/>
      </c>
      <c r="H299" t="str">
        <f t="shared" si="12"/>
        <v/>
      </c>
      <c r="I299" t="str">
        <f>IFERROR(IF(H299="","",IF(H299=909000,Kollektenbons!I$5,SUMIFS(Anfangsbestände!F:F,Anfangsbestände!A:A,Nebenrechnungen!H299))),0)</f>
        <v/>
      </c>
      <c r="J299" t="str">
        <f>IFERROR(IF(H299="","",IF(H299=909000,Kollektenbons!J$5,SUMIFS(Kollektenübersicht!I:I,Kollektenübersicht!A:A,Nebenrechnungen!H299))),0)</f>
        <v/>
      </c>
      <c r="K299" t="str">
        <f>IFERROR(IF(H299="","",IF(H299=909000,Kollektenbons!K$5,SUMIFS(Kollektenübersicht!K:K,Kollektenübersicht!A:A,Nebenrechnungen!H299))),0)</f>
        <v/>
      </c>
    </row>
    <row r="300" spans="2:11" x14ac:dyDescent="0.25">
      <c r="B300">
        <v>298</v>
      </c>
      <c r="C300" t="str">
        <f>IFERROR(SMALL(Anfangsbestände!A$5:A$100,B300),"")</f>
        <v/>
      </c>
      <c r="D300" s="22"/>
      <c r="E300">
        <v>298</v>
      </c>
      <c r="F300" t="str">
        <f t="shared" si="13"/>
        <v/>
      </c>
      <c r="G300" t="str">
        <f t="shared" si="14"/>
        <v/>
      </c>
      <c r="H300" t="str">
        <f t="shared" si="12"/>
        <v/>
      </c>
      <c r="I300" t="str">
        <f>IFERROR(IF(H300="","",IF(H300=909000,Kollektenbons!I$5,SUMIFS(Anfangsbestände!F:F,Anfangsbestände!A:A,Nebenrechnungen!H300))),0)</f>
        <v/>
      </c>
      <c r="J300" t="str">
        <f>IFERROR(IF(H300="","",IF(H300=909000,Kollektenbons!J$5,SUMIFS(Kollektenübersicht!I:I,Kollektenübersicht!A:A,Nebenrechnungen!H300))),0)</f>
        <v/>
      </c>
      <c r="K300" t="str">
        <f>IFERROR(IF(H300="","",IF(H300=909000,Kollektenbons!K$5,SUMIFS(Kollektenübersicht!K:K,Kollektenübersicht!A:A,Nebenrechnungen!H300))),0)</f>
        <v/>
      </c>
    </row>
    <row r="301" spans="2:11" x14ac:dyDescent="0.25">
      <c r="B301">
        <v>299</v>
      </c>
      <c r="C301" t="str">
        <f>IFERROR(SMALL(Anfangsbestände!A$5:A$100,B301),"")</f>
        <v/>
      </c>
      <c r="D301" s="22"/>
      <c r="E301">
        <v>299</v>
      </c>
      <c r="F301" t="str">
        <f t="shared" si="13"/>
        <v/>
      </c>
      <c r="G301" t="str">
        <f t="shared" si="14"/>
        <v/>
      </c>
      <c r="H301" t="str">
        <f t="shared" si="12"/>
        <v/>
      </c>
      <c r="I301" t="str">
        <f>IFERROR(IF(H301="","",IF(H301=909000,Kollektenbons!I$5,SUMIFS(Anfangsbestände!F:F,Anfangsbestände!A:A,Nebenrechnungen!H301))),0)</f>
        <v/>
      </c>
      <c r="J301" t="str">
        <f>IFERROR(IF(H301="","",IF(H301=909000,Kollektenbons!J$5,SUMIFS(Kollektenübersicht!I:I,Kollektenübersicht!A:A,Nebenrechnungen!H301))),0)</f>
        <v/>
      </c>
      <c r="K301" t="str">
        <f>IFERROR(IF(H301="","",IF(H301=909000,Kollektenbons!K$5,SUMIFS(Kollektenübersicht!K:K,Kollektenübersicht!A:A,Nebenrechnungen!H301))),0)</f>
        <v/>
      </c>
    </row>
    <row r="302" spans="2:11" x14ac:dyDescent="0.25">
      <c r="B302">
        <v>300</v>
      </c>
      <c r="C302" t="str">
        <f>IFERROR(SMALL(Anfangsbestände!A$5:A$100,B302),"")</f>
        <v/>
      </c>
      <c r="D302" s="22"/>
      <c r="E302">
        <v>300</v>
      </c>
      <c r="F302" t="str">
        <f t="shared" si="13"/>
        <v/>
      </c>
      <c r="G302" t="str">
        <f t="shared" si="14"/>
        <v/>
      </c>
      <c r="H302" t="str">
        <f t="shared" si="12"/>
        <v/>
      </c>
      <c r="I302" t="str">
        <f>IFERROR(IF(H302="","",IF(H302=909000,Kollektenbons!I$5,SUMIFS(Anfangsbestände!F:F,Anfangsbestände!A:A,Nebenrechnungen!H302))),0)</f>
        <v/>
      </c>
      <c r="J302" t="str">
        <f>IFERROR(IF(H302="","",IF(H302=909000,Kollektenbons!J$5,SUMIFS(Kollektenübersicht!I:I,Kollektenübersicht!A:A,Nebenrechnungen!H302))),0)</f>
        <v/>
      </c>
      <c r="K302" t="str">
        <f>IFERROR(IF(H302="","",IF(H302=909000,Kollektenbons!K$5,SUMIFS(Kollektenübersicht!K:K,Kollektenübersicht!A:A,Nebenrechnungen!H302))),0)</f>
        <v/>
      </c>
    </row>
    <row r="303" spans="2:11" x14ac:dyDescent="0.25">
      <c r="B303">
        <v>301</v>
      </c>
      <c r="C303" t="str">
        <f>IFERROR(SMALL(Anfangsbestände!A$5:A$100,B303),"")</f>
        <v/>
      </c>
      <c r="D303" s="22"/>
      <c r="E303">
        <v>301</v>
      </c>
      <c r="F303" t="str">
        <f t="shared" si="13"/>
        <v/>
      </c>
      <c r="G303" t="str">
        <f t="shared" si="14"/>
        <v/>
      </c>
      <c r="H303" t="str">
        <f t="shared" si="12"/>
        <v/>
      </c>
      <c r="I303" t="str">
        <f>IFERROR(IF(H303="","",IF(H303=909000,Kollektenbons!I$5,SUMIFS(Anfangsbestände!F:F,Anfangsbestände!A:A,Nebenrechnungen!H303))),0)</f>
        <v/>
      </c>
      <c r="J303" t="str">
        <f>IFERROR(IF(H303="","",IF(H303=909000,Kollektenbons!J$5,SUMIFS(Kollektenübersicht!I:I,Kollektenübersicht!A:A,Nebenrechnungen!H303))),0)</f>
        <v/>
      </c>
      <c r="K303" t="str">
        <f>IFERROR(IF(H303="","",IF(H303=909000,Kollektenbons!K$5,SUMIFS(Kollektenübersicht!K:K,Kollektenübersicht!A:A,Nebenrechnungen!H303))),0)</f>
        <v/>
      </c>
    </row>
    <row r="304" spans="2:11" x14ac:dyDescent="0.25">
      <c r="B304">
        <v>302</v>
      </c>
      <c r="C304" t="str">
        <f>IFERROR(SMALL(Anfangsbestände!A$5:A$100,B304),"")</f>
        <v/>
      </c>
      <c r="E304">
        <v>302</v>
      </c>
      <c r="F304" t="str">
        <f t="shared" si="13"/>
        <v/>
      </c>
      <c r="G304" t="str">
        <f t="shared" si="14"/>
        <v/>
      </c>
      <c r="H304" t="str">
        <f t="shared" si="12"/>
        <v/>
      </c>
      <c r="I304" t="str">
        <f>IFERROR(IF(H304="","",IF(H304=909000,Kollektenbons!I$5,SUMIFS(Anfangsbestände!F:F,Anfangsbestände!A:A,Nebenrechnungen!H304))),0)</f>
        <v/>
      </c>
      <c r="J304" t="str">
        <f>IFERROR(IF(H304="","",IF(H304=909000,Kollektenbons!J$5,SUMIFS(Kollektenübersicht!I:I,Kollektenübersicht!A:A,Nebenrechnungen!H304))),0)</f>
        <v/>
      </c>
      <c r="K304" t="str">
        <f>IFERROR(IF(H304="","",IF(H304=909000,Kollektenbons!K$5,SUMIFS(Kollektenübersicht!K:K,Kollektenübersicht!A:A,Nebenrechnungen!H304))),0)</f>
        <v/>
      </c>
    </row>
    <row r="305" spans="2:11" x14ac:dyDescent="0.25">
      <c r="B305">
        <v>303</v>
      </c>
      <c r="C305" t="str">
        <f>IFERROR(SMALL(Anfangsbestände!A$5:A$100,B305),"")</f>
        <v/>
      </c>
      <c r="E305">
        <v>303</v>
      </c>
      <c r="F305" t="str">
        <f t="shared" si="13"/>
        <v/>
      </c>
      <c r="G305" t="str">
        <f t="shared" si="14"/>
        <v/>
      </c>
      <c r="H305" t="str">
        <f t="shared" si="12"/>
        <v/>
      </c>
      <c r="I305" t="str">
        <f>IFERROR(IF(H305="","",IF(H305=909000,Kollektenbons!I$5,SUMIFS(Anfangsbestände!F:F,Anfangsbestände!A:A,Nebenrechnungen!H305))),0)</f>
        <v/>
      </c>
      <c r="J305" t="str">
        <f>IFERROR(IF(H305="","",IF(H305=909000,Kollektenbons!J$5,SUMIFS(Kollektenübersicht!I:I,Kollektenübersicht!A:A,Nebenrechnungen!H305))),0)</f>
        <v/>
      </c>
      <c r="K305" t="str">
        <f>IFERROR(IF(H305="","",IF(H305=909000,Kollektenbons!K$5,SUMIFS(Kollektenübersicht!K:K,Kollektenübersicht!A:A,Nebenrechnungen!H305))),0)</f>
        <v/>
      </c>
    </row>
    <row r="306" spans="2:11" x14ac:dyDescent="0.25">
      <c r="B306">
        <v>304</v>
      </c>
      <c r="C306" t="str">
        <f>IFERROR(SMALL(Anfangsbestände!A$5:A$100,B306),"")</f>
        <v/>
      </c>
      <c r="E306">
        <v>304</v>
      </c>
      <c r="F306" t="str">
        <f t="shared" si="13"/>
        <v/>
      </c>
      <c r="G306" t="str">
        <f t="shared" si="14"/>
        <v/>
      </c>
      <c r="H306" t="str">
        <f t="shared" si="12"/>
        <v/>
      </c>
      <c r="I306" t="str">
        <f>IFERROR(IF(H306="","",IF(H306=909000,Kollektenbons!I$5,SUMIFS(Anfangsbestände!F:F,Anfangsbestände!A:A,Nebenrechnungen!H306))),0)</f>
        <v/>
      </c>
      <c r="J306" t="str">
        <f>IFERROR(IF(H306="","",IF(H306=909000,Kollektenbons!J$5,SUMIFS(Kollektenübersicht!I:I,Kollektenübersicht!A:A,Nebenrechnungen!H306))),0)</f>
        <v/>
      </c>
      <c r="K306" t="str">
        <f>IFERROR(IF(H306="","",IF(H306=909000,Kollektenbons!K$5,SUMIFS(Kollektenübersicht!K:K,Kollektenübersicht!A:A,Nebenrechnungen!H306))),0)</f>
        <v/>
      </c>
    </row>
    <row r="307" spans="2:11" x14ac:dyDescent="0.25">
      <c r="B307">
        <v>305</v>
      </c>
      <c r="C307" t="str">
        <f>IFERROR(SMALL(Anfangsbestände!A$5:A$100,B307),"")</f>
        <v/>
      </c>
      <c r="E307">
        <v>305</v>
      </c>
      <c r="F307" t="str">
        <f t="shared" si="13"/>
        <v/>
      </c>
      <c r="G307" t="str">
        <f t="shared" si="14"/>
        <v/>
      </c>
      <c r="H307" t="str">
        <f t="shared" si="12"/>
        <v/>
      </c>
      <c r="I307" t="str">
        <f>IFERROR(IF(H307="","",IF(H307=909000,Kollektenbons!I$5,SUMIFS(Anfangsbestände!F:F,Anfangsbestände!A:A,Nebenrechnungen!H307))),0)</f>
        <v/>
      </c>
      <c r="J307" t="str">
        <f>IFERROR(IF(H307="","",IF(H307=909000,Kollektenbons!J$5,SUMIFS(Kollektenübersicht!I:I,Kollektenübersicht!A:A,Nebenrechnungen!H307))),0)</f>
        <v/>
      </c>
      <c r="K307" t="str">
        <f>IFERROR(IF(H307="","",IF(H307=909000,Kollektenbons!K$5,SUMIFS(Kollektenübersicht!K:K,Kollektenübersicht!A:A,Nebenrechnungen!H307))),0)</f>
        <v/>
      </c>
    </row>
    <row r="308" spans="2:11" x14ac:dyDescent="0.25">
      <c r="B308">
        <v>306</v>
      </c>
      <c r="C308" t="str">
        <f>IFERROR(SMALL(Anfangsbestände!A$5:A$100,B308),"")</f>
        <v/>
      </c>
      <c r="E308">
        <v>306</v>
      </c>
      <c r="F308" t="str">
        <f t="shared" si="13"/>
        <v/>
      </c>
      <c r="G308" t="str">
        <f t="shared" si="14"/>
        <v/>
      </c>
      <c r="H308" t="str">
        <f t="shared" si="12"/>
        <v/>
      </c>
      <c r="I308" t="str">
        <f>IFERROR(IF(H308="","",IF(H308=909000,Kollektenbons!I$5,SUMIFS(Anfangsbestände!F:F,Anfangsbestände!A:A,Nebenrechnungen!H308))),0)</f>
        <v/>
      </c>
      <c r="J308" t="str">
        <f>IFERROR(IF(H308="","",IF(H308=909000,Kollektenbons!J$5,SUMIFS(Kollektenübersicht!I:I,Kollektenübersicht!A:A,Nebenrechnungen!H308))),0)</f>
        <v/>
      </c>
      <c r="K308" t="str">
        <f>IFERROR(IF(H308="","",IF(H308=909000,Kollektenbons!K$5,SUMIFS(Kollektenübersicht!K:K,Kollektenübersicht!A:A,Nebenrechnungen!H308))),0)</f>
        <v/>
      </c>
    </row>
    <row r="309" spans="2:11" x14ac:dyDescent="0.25">
      <c r="B309">
        <v>307</v>
      </c>
      <c r="C309" t="str">
        <f>IFERROR(SMALL(Anfangsbestände!A$5:A$100,B309),"")</f>
        <v/>
      </c>
      <c r="E309">
        <v>307</v>
      </c>
      <c r="F309" t="str">
        <f t="shared" si="13"/>
        <v/>
      </c>
      <c r="G309" t="str">
        <f t="shared" si="14"/>
        <v/>
      </c>
      <c r="H309" t="str">
        <f t="shared" si="12"/>
        <v/>
      </c>
      <c r="I309" t="str">
        <f>IFERROR(IF(H309="","",IF(H309=909000,Kollektenbons!I$5,SUMIFS(Anfangsbestände!F:F,Anfangsbestände!A:A,Nebenrechnungen!H309))),0)</f>
        <v/>
      </c>
      <c r="J309" t="str">
        <f>IFERROR(IF(H309="","",IF(H309=909000,Kollektenbons!J$5,SUMIFS(Kollektenübersicht!I:I,Kollektenübersicht!A:A,Nebenrechnungen!H309))),0)</f>
        <v/>
      </c>
      <c r="K309" t="str">
        <f>IFERROR(IF(H309="","",IF(H309=909000,Kollektenbons!K$5,SUMIFS(Kollektenübersicht!K:K,Kollektenübersicht!A:A,Nebenrechnungen!H309))),0)</f>
        <v/>
      </c>
    </row>
    <row r="310" spans="2:11" x14ac:dyDescent="0.25">
      <c r="B310">
        <v>308</v>
      </c>
      <c r="C310" t="str">
        <f>IFERROR(SMALL(Anfangsbestände!A$5:A$100,B310),"")</f>
        <v/>
      </c>
      <c r="E310">
        <v>308</v>
      </c>
      <c r="F310" t="str">
        <f t="shared" si="13"/>
        <v/>
      </c>
      <c r="G310" t="str">
        <f t="shared" si="14"/>
        <v/>
      </c>
      <c r="H310" t="str">
        <f t="shared" si="12"/>
        <v/>
      </c>
      <c r="I310" t="str">
        <f>IFERROR(IF(H310="","",IF(H310=909000,Kollektenbons!I$5,SUMIFS(Anfangsbestände!F:F,Anfangsbestände!A:A,Nebenrechnungen!H310))),0)</f>
        <v/>
      </c>
      <c r="J310" t="str">
        <f>IFERROR(IF(H310="","",IF(H310=909000,Kollektenbons!J$5,SUMIFS(Kollektenübersicht!I:I,Kollektenübersicht!A:A,Nebenrechnungen!H310))),0)</f>
        <v/>
      </c>
      <c r="K310" t="str">
        <f>IFERROR(IF(H310="","",IF(H310=909000,Kollektenbons!K$5,SUMIFS(Kollektenübersicht!K:K,Kollektenübersicht!A:A,Nebenrechnungen!H310))),0)</f>
        <v/>
      </c>
    </row>
    <row r="311" spans="2:11" x14ac:dyDescent="0.25">
      <c r="B311">
        <v>309</v>
      </c>
      <c r="C311" t="str">
        <f>IFERROR(SMALL(Anfangsbestände!A$5:A$100,B311),"")</f>
        <v/>
      </c>
      <c r="E311">
        <v>309</v>
      </c>
      <c r="F311" t="str">
        <f t="shared" si="13"/>
        <v/>
      </c>
      <c r="G311" t="str">
        <f t="shared" si="14"/>
        <v/>
      </c>
      <c r="H311" t="str">
        <f t="shared" si="12"/>
        <v/>
      </c>
      <c r="I311" t="str">
        <f>IFERROR(IF(H311="","",IF(H311=909000,Kollektenbons!I$5,SUMIFS(Anfangsbestände!F:F,Anfangsbestände!A:A,Nebenrechnungen!H311))),0)</f>
        <v/>
      </c>
      <c r="J311" t="str">
        <f>IFERROR(IF(H311="","",IF(H311=909000,Kollektenbons!J$5,SUMIFS(Kollektenübersicht!I:I,Kollektenübersicht!A:A,Nebenrechnungen!H311))),0)</f>
        <v/>
      </c>
      <c r="K311" t="str">
        <f>IFERROR(IF(H311="","",IF(H311=909000,Kollektenbons!K$5,SUMIFS(Kollektenübersicht!K:K,Kollektenübersicht!A:A,Nebenrechnungen!H311))),0)</f>
        <v/>
      </c>
    </row>
    <row r="312" spans="2:11" x14ac:dyDescent="0.25">
      <c r="B312">
        <v>310</v>
      </c>
      <c r="C312" t="str">
        <f>IFERROR(SMALL(Anfangsbestände!A$5:A$100,B312),"")</f>
        <v/>
      </c>
      <c r="E312">
        <v>310</v>
      </c>
      <c r="F312" t="str">
        <f t="shared" si="13"/>
        <v/>
      </c>
      <c r="G312" t="str">
        <f t="shared" si="14"/>
        <v/>
      </c>
      <c r="H312" t="str">
        <f t="shared" si="12"/>
        <v/>
      </c>
      <c r="I312" t="str">
        <f>IFERROR(IF(H312="","",IF(H312=909000,Kollektenbons!I$5,SUMIFS(Anfangsbestände!F:F,Anfangsbestände!A:A,Nebenrechnungen!H312))),0)</f>
        <v/>
      </c>
      <c r="J312" t="str">
        <f>IFERROR(IF(H312="","",IF(H312=909000,Kollektenbons!J$5,SUMIFS(Kollektenübersicht!I:I,Kollektenübersicht!A:A,Nebenrechnungen!H312))),0)</f>
        <v/>
      </c>
      <c r="K312" t="str">
        <f>IFERROR(IF(H312="","",IF(H312=909000,Kollektenbons!K$5,SUMIFS(Kollektenübersicht!K:K,Kollektenübersicht!A:A,Nebenrechnungen!H312))),0)</f>
        <v/>
      </c>
    </row>
    <row r="313" spans="2:11" x14ac:dyDescent="0.25">
      <c r="B313">
        <v>311</v>
      </c>
      <c r="C313" t="str">
        <f>IFERROR(SMALL(Anfangsbestände!A$5:A$100,B313),"")</f>
        <v/>
      </c>
      <c r="E313">
        <v>311</v>
      </c>
      <c r="F313" t="str">
        <f t="shared" si="13"/>
        <v/>
      </c>
      <c r="G313" t="str">
        <f t="shared" si="14"/>
        <v/>
      </c>
      <c r="H313" t="str">
        <f t="shared" si="12"/>
        <v/>
      </c>
      <c r="I313" t="str">
        <f>IFERROR(IF(H313="","",IF(H313=909000,Kollektenbons!I$5,SUMIFS(Anfangsbestände!F:F,Anfangsbestände!A:A,Nebenrechnungen!H313))),0)</f>
        <v/>
      </c>
      <c r="J313" t="str">
        <f>IFERROR(IF(H313="","",IF(H313=909000,Kollektenbons!J$5,SUMIFS(Kollektenübersicht!I:I,Kollektenübersicht!A:A,Nebenrechnungen!H313))),0)</f>
        <v/>
      </c>
      <c r="K313" t="str">
        <f>IFERROR(IF(H313="","",IF(H313=909000,Kollektenbons!K$5,SUMIFS(Kollektenübersicht!K:K,Kollektenübersicht!A:A,Nebenrechnungen!H313))),0)</f>
        <v/>
      </c>
    </row>
    <row r="314" spans="2:11" x14ac:dyDescent="0.25">
      <c r="B314">
        <v>312</v>
      </c>
      <c r="C314" t="str">
        <f>IFERROR(SMALL(Anfangsbestände!A$5:A$100,B314),"")</f>
        <v/>
      </c>
      <c r="E314">
        <v>312</v>
      </c>
      <c r="F314" t="str">
        <f t="shared" si="13"/>
        <v/>
      </c>
      <c r="G314" t="str">
        <f t="shared" si="14"/>
        <v/>
      </c>
      <c r="H314" t="str">
        <f t="shared" si="12"/>
        <v/>
      </c>
      <c r="I314" t="str">
        <f>IFERROR(IF(H314="","",IF(H314=909000,Kollektenbons!I$5,SUMIFS(Anfangsbestände!F:F,Anfangsbestände!A:A,Nebenrechnungen!H314))),0)</f>
        <v/>
      </c>
      <c r="J314" t="str">
        <f>IFERROR(IF(H314="","",IF(H314=909000,Kollektenbons!J$5,SUMIFS(Kollektenübersicht!I:I,Kollektenübersicht!A:A,Nebenrechnungen!H314))),0)</f>
        <v/>
      </c>
      <c r="K314" t="str">
        <f>IFERROR(IF(H314="","",IF(H314=909000,Kollektenbons!K$5,SUMIFS(Kollektenübersicht!K:K,Kollektenübersicht!A:A,Nebenrechnungen!H314))),0)</f>
        <v/>
      </c>
    </row>
    <row r="315" spans="2:11" x14ac:dyDescent="0.25">
      <c r="B315">
        <v>313</v>
      </c>
      <c r="C315" t="str">
        <f>IFERROR(SMALL(Anfangsbestände!A$5:A$100,B315),"")</f>
        <v/>
      </c>
      <c r="E315">
        <v>313</v>
      </c>
      <c r="F315" t="str">
        <f t="shared" si="13"/>
        <v/>
      </c>
      <c r="G315" t="str">
        <f t="shared" si="14"/>
        <v/>
      </c>
      <c r="H315" t="str">
        <f t="shared" si="12"/>
        <v/>
      </c>
      <c r="I315" t="str">
        <f>IFERROR(IF(H315="","",IF(H315=909000,Kollektenbons!I$5,SUMIFS(Anfangsbestände!F:F,Anfangsbestände!A:A,Nebenrechnungen!H315))),0)</f>
        <v/>
      </c>
      <c r="J315" t="str">
        <f>IFERROR(IF(H315="","",IF(H315=909000,Kollektenbons!J$5,SUMIFS(Kollektenübersicht!I:I,Kollektenübersicht!A:A,Nebenrechnungen!H315))),0)</f>
        <v/>
      </c>
      <c r="K315" t="str">
        <f>IFERROR(IF(H315="","",IF(H315=909000,Kollektenbons!K$5,SUMIFS(Kollektenübersicht!K:K,Kollektenübersicht!A:A,Nebenrechnungen!H315))),0)</f>
        <v/>
      </c>
    </row>
    <row r="316" spans="2:11" x14ac:dyDescent="0.25">
      <c r="B316">
        <v>314</v>
      </c>
      <c r="C316" t="str">
        <f>IFERROR(SMALL(Anfangsbestände!A$5:A$100,B316),"")</f>
        <v/>
      </c>
      <c r="E316">
        <v>314</v>
      </c>
      <c r="F316" t="str">
        <f t="shared" si="13"/>
        <v/>
      </c>
      <c r="G316" t="str">
        <f t="shared" si="14"/>
        <v/>
      </c>
      <c r="H316" t="str">
        <f t="shared" si="12"/>
        <v/>
      </c>
      <c r="I316" t="str">
        <f>IFERROR(IF(H316="","",IF(H316=909000,Kollektenbons!I$5,SUMIFS(Anfangsbestände!F:F,Anfangsbestände!A:A,Nebenrechnungen!H316))),0)</f>
        <v/>
      </c>
      <c r="J316" t="str">
        <f>IFERROR(IF(H316="","",IF(H316=909000,Kollektenbons!J$5,SUMIFS(Kollektenübersicht!I:I,Kollektenübersicht!A:A,Nebenrechnungen!H316))),0)</f>
        <v/>
      </c>
      <c r="K316" t="str">
        <f>IFERROR(IF(H316="","",IF(H316=909000,Kollektenbons!K$5,SUMIFS(Kollektenübersicht!K:K,Kollektenübersicht!A:A,Nebenrechnungen!H316))),0)</f>
        <v/>
      </c>
    </row>
    <row r="317" spans="2:11" x14ac:dyDescent="0.25">
      <c r="B317">
        <v>315</v>
      </c>
      <c r="C317" t="str">
        <f>IFERROR(SMALL(Anfangsbestände!A$5:A$100,B317),"")</f>
        <v/>
      </c>
      <c r="E317">
        <v>315</v>
      </c>
      <c r="F317" t="str">
        <f t="shared" si="13"/>
        <v/>
      </c>
      <c r="G317" t="str">
        <f t="shared" si="14"/>
        <v/>
      </c>
      <c r="H317" t="str">
        <f t="shared" si="12"/>
        <v/>
      </c>
      <c r="I317" t="str">
        <f>IFERROR(IF(H317="","",IF(H317=909000,Kollektenbons!I$5,SUMIFS(Anfangsbestände!F:F,Anfangsbestände!A:A,Nebenrechnungen!H317))),0)</f>
        <v/>
      </c>
      <c r="J317" t="str">
        <f>IFERROR(IF(H317="","",IF(H317=909000,Kollektenbons!J$5,SUMIFS(Kollektenübersicht!I:I,Kollektenübersicht!A:A,Nebenrechnungen!H317))),0)</f>
        <v/>
      </c>
      <c r="K317" t="str">
        <f>IFERROR(IF(H317="","",IF(H317=909000,Kollektenbons!K$5,SUMIFS(Kollektenübersicht!K:K,Kollektenübersicht!A:A,Nebenrechnungen!H317))),0)</f>
        <v/>
      </c>
    </row>
    <row r="318" spans="2:11" x14ac:dyDescent="0.25">
      <c r="B318">
        <v>316</v>
      </c>
      <c r="C318" t="str">
        <f>IFERROR(SMALL(Anfangsbestände!A$5:A$100,B318),"")</f>
        <v/>
      </c>
      <c r="E318">
        <v>316</v>
      </c>
      <c r="F318" t="str">
        <f t="shared" si="13"/>
        <v/>
      </c>
      <c r="G318" t="str">
        <f t="shared" si="14"/>
        <v/>
      </c>
      <c r="H318" t="str">
        <f t="shared" si="12"/>
        <v/>
      </c>
      <c r="I318" t="str">
        <f>IFERROR(IF(H318="","",IF(H318=909000,Kollektenbons!I$5,SUMIFS(Anfangsbestände!F:F,Anfangsbestände!A:A,Nebenrechnungen!H318))),0)</f>
        <v/>
      </c>
      <c r="J318" t="str">
        <f>IFERROR(IF(H318="","",IF(H318=909000,Kollektenbons!J$5,SUMIFS(Kollektenübersicht!I:I,Kollektenübersicht!A:A,Nebenrechnungen!H318))),0)</f>
        <v/>
      </c>
      <c r="K318" t="str">
        <f>IFERROR(IF(H318="","",IF(H318=909000,Kollektenbons!K$5,SUMIFS(Kollektenübersicht!K:K,Kollektenübersicht!A:A,Nebenrechnungen!H318))),0)</f>
        <v/>
      </c>
    </row>
    <row r="319" spans="2:11" x14ac:dyDescent="0.25">
      <c r="B319">
        <v>317</v>
      </c>
      <c r="C319" t="str">
        <f>IFERROR(SMALL(Anfangsbestände!A$5:A$100,B319),"")</f>
        <v/>
      </c>
      <c r="E319">
        <v>317</v>
      </c>
      <c r="F319" t="str">
        <f t="shared" si="13"/>
        <v/>
      </c>
      <c r="G319" t="str">
        <f t="shared" si="14"/>
        <v/>
      </c>
      <c r="H319" t="str">
        <f t="shared" si="12"/>
        <v/>
      </c>
      <c r="I319" t="str">
        <f>IFERROR(IF(H319="","",IF(H319=909000,Kollektenbons!I$5,SUMIFS(Anfangsbestände!F:F,Anfangsbestände!A:A,Nebenrechnungen!H319))),0)</f>
        <v/>
      </c>
      <c r="J319" t="str">
        <f>IFERROR(IF(H319="","",IF(H319=909000,Kollektenbons!J$5,SUMIFS(Kollektenübersicht!I:I,Kollektenübersicht!A:A,Nebenrechnungen!H319))),0)</f>
        <v/>
      </c>
      <c r="K319" t="str">
        <f>IFERROR(IF(H319="","",IF(H319=909000,Kollektenbons!K$5,SUMIFS(Kollektenübersicht!K:K,Kollektenübersicht!A:A,Nebenrechnungen!H319))),0)</f>
        <v/>
      </c>
    </row>
    <row r="320" spans="2:11" x14ac:dyDescent="0.25">
      <c r="B320">
        <v>318</v>
      </c>
      <c r="C320" t="str">
        <f>IFERROR(SMALL(Anfangsbestände!A$5:A$100,B320),"")</f>
        <v/>
      </c>
      <c r="E320">
        <v>318</v>
      </c>
      <c r="F320" t="str">
        <f t="shared" si="13"/>
        <v/>
      </c>
      <c r="G320" t="str">
        <f t="shared" si="14"/>
        <v/>
      </c>
      <c r="H320" t="str">
        <f t="shared" si="12"/>
        <v/>
      </c>
      <c r="I320" t="str">
        <f>IFERROR(IF(H320="","",IF(H320=909000,Kollektenbons!I$5,SUMIFS(Anfangsbestände!F:F,Anfangsbestände!A:A,Nebenrechnungen!H320))),0)</f>
        <v/>
      </c>
      <c r="J320" t="str">
        <f>IFERROR(IF(H320="","",IF(H320=909000,Kollektenbons!J$5,SUMIFS(Kollektenübersicht!I:I,Kollektenübersicht!A:A,Nebenrechnungen!H320))),0)</f>
        <v/>
      </c>
      <c r="K320" t="str">
        <f>IFERROR(IF(H320="","",IF(H320=909000,Kollektenbons!K$5,SUMIFS(Kollektenübersicht!K:K,Kollektenübersicht!A:A,Nebenrechnungen!H320))),0)</f>
        <v/>
      </c>
    </row>
    <row r="321" spans="2:11" x14ac:dyDescent="0.25">
      <c r="B321">
        <v>319</v>
      </c>
      <c r="C321" t="str">
        <f>IFERROR(SMALL(Anfangsbestände!A$5:A$100,B321),"")</f>
        <v/>
      </c>
      <c r="E321">
        <v>319</v>
      </c>
      <c r="F321" t="str">
        <f t="shared" si="13"/>
        <v/>
      </c>
      <c r="G321" t="str">
        <f t="shared" si="14"/>
        <v/>
      </c>
      <c r="H321" t="str">
        <f t="shared" si="12"/>
        <v/>
      </c>
      <c r="I321" t="str">
        <f>IFERROR(IF(H321="","",IF(H321=909000,Kollektenbons!I$5,SUMIFS(Anfangsbestände!F:F,Anfangsbestände!A:A,Nebenrechnungen!H321))),0)</f>
        <v/>
      </c>
      <c r="J321" t="str">
        <f>IFERROR(IF(H321="","",IF(H321=909000,Kollektenbons!J$5,SUMIFS(Kollektenübersicht!I:I,Kollektenübersicht!A:A,Nebenrechnungen!H321))),0)</f>
        <v/>
      </c>
      <c r="K321" t="str">
        <f>IFERROR(IF(H321="","",IF(H321=909000,Kollektenbons!K$5,SUMIFS(Kollektenübersicht!K:K,Kollektenübersicht!A:A,Nebenrechnungen!H321))),0)</f>
        <v/>
      </c>
    </row>
    <row r="322" spans="2:11" x14ac:dyDescent="0.25">
      <c r="B322">
        <v>320</v>
      </c>
      <c r="C322" t="str">
        <f>IFERROR(SMALL(Anfangsbestände!A$5:A$100,B322),"")</f>
        <v/>
      </c>
      <c r="E322">
        <v>320</v>
      </c>
      <c r="F322" t="str">
        <f t="shared" si="13"/>
        <v/>
      </c>
      <c r="G322" t="str">
        <f t="shared" si="14"/>
        <v/>
      </c>
      <c r="H322" t="str">
        <f t="shared" si="12"/>
        <v/>
      </c>
      <c r="I322" t="str">
        <f>IFERROR(IF(H322="","",IF(H322=909000,Kollektenbons!I$5,SUMIFS(Anfangsbestände!F:F,Anfangsbestände!A:A,Nebenrechnungen!H322))),0)</f>
        <v/>
      </c>
      <c r="J322" t="str">
        <f>IFERROR(IF(H322="","",IF(H322=909000,Kollektenbons!J$5,SUMIFS(Kollektenübersicht!I:I,Kollektenübersicht!A:A,Nebenrechnungen!H322))),0)</f>
        <v/>
      </c>
      <c r="K322" t="str">
        <f>IFERROR(IF(H322="","",IF(H322=909000,Kollektenbons!K$5,SUMIFS(Kollektenübersicht!K:K,Kollektenübersicht!A:A,Nebenrechnungen!H322))),0)</f>
        <v/>
      </c>
    </row>
    <row r="323" spans="2:11" x14ac:dyDescent="0.25">
      <c r="B323">
        <v>321</v>
      </c>
      <c r="C323" t="str">
        <f>IFERROR(SMALL(Anfangsbestände!A$5:A$100,B323),"")</f>
        <v/>
      </c>
      <c r="E323">
        <v>321</v>
      </c>
      <c r="F323" t="str">
        <f t="shared" si="13"/>
        <v/>
      </c>
      <c r="G323" t="str">
        <f t="shared" si="14"/>
        <v/>
      </c>
      <c r="H323" t="str">
        <f t="shared" ref="H323:H386" si="15">IFERROR(VLOOKUP(G323,E:F,2,FALSE),"")</f>
        <v/>
      </c>
      <c r="I323" t="str">
        <f>IFERROR(IF(H323="","",IF(H323=909000,Kollektenbons!I$5,SUMIFS(Anfangsbestände!F:F,Anfangsbestände!A:A,Nebenrechnungen!H323))),0)</f>
        <v/>
      </c>
      <c r="J323" t="str">
        <f>IFERROR(IF(H323="","",IF(H323=909000,Kollektenbons!J$5,SUMIFS(Kollektenübersicht!I:I,Kollektenübersicht!A:A,Nebenrechnungen!H323))),0)</f>
        <v/>
      </c>
      <c r="K323" t="str">
        <f>IFERROR(IF(H323="","",IF(H323=909000,Kollektenbons!K$5,SUMIFS(Kollektenübersicht!K:K,Kollektenübersicht!A:A,Nebenrechnungen!H323))),0)</f>
        <v/>
      </c>
    </row>
    <row r="324" spans="2:11" x14ac:dyDescent="0.25">
      <c r="B324">
        <v>322</v>
      </c>
      <c r="C324" t="str">
        <f>IFERROR(SMALL(Anfangsbestände!A$5:A$100,B324),"")</f>
        <v/>
      </c>
      <c r="E324">
        <v>322</v>
      </c>
      <c r="F324" t="str">
        <f t="shared" ref="F324:F387" si="16">IFERROR(SMALL(C$3:C$911,E324),"")</f>
        <v/>
      </c>
      <c r="G324" t="str">
        <f t="shared" si="14"/>
        <v/>
      </c>
      <c r="H324" t="str">
        <f t="shared" si="15"/>
        <v/>
      </c>
      <c r="I324" t="str">
        <f>IFERROR(IF(H324="","",IF(H324=909000,Kollektenbons!I$5,SUMIFS(Anfangsbestände!F:F,Anfangsbestände!A:A,Nebenrechnungen!H324))),0)</f>
        <v/>
      </c>
      <c r="J324" t="str">
        <f>IFERROR(IF(H324="","",IF(H324=909000,Kollektenbons!J$5,SUMIFS(Kollektenübersicht!I:I,Kollektenübersicht!A:A,Nebenrechnungen!H324))),0)</f>
        <v/>
      </c>
      <c r="K324" t="str">
        <f>IFERROR(IF(H324="","",IF(H324=909000,Kollektenbons!K$5,SUMIFS(Kollektenübersicht!K:K,Kollektenübersicht!A:A,Nebenrechnungen!H324))),0)</f>
        <v/>
      </c>
    </row>
    <row r="325" spans="2:11" x14ac:dyDescent="0.25">
      <c r="B325">
        <v>323</v>
      </c>
      <c r="C325" t="str">
        <f>IFERROR(SMALL(Anfangsbestände!A$5:A$100,B325),"")</f>
        <v/>
      </c>
      <c r="E325">
        <v>323</v>
      </c>
      <c r="F325" t="str">
        <f t="shared" si="16"/>
        <v/>
      </c>
      <c r="G325" t="str">
        <f t="shared" si="14"/>
        <v/>
      </c>
      <c r="H325" t="str">
        <f t="shared" si="15"/>
        <v/>
      </c>
      <c r="I325" t="str">
        <f>IFERROR(IF(H325="","",IF(H325=909000,Kollektenbons!I$5,SUMIFS(Anfangsbestände!F:F,Anfangsbestände!A:A,Nebenrechnungen!H325))),0)</f>
        <v/>
      </c>
      <c r="J325" t="str">
        <f>IFERROR(IF(H325="","",IF(H325=909000,Kollektenbons!J$5,SUMIFS(Kollektenübersicht!I:I,Kollektenübersicht!A:A,Nebenrechnungen!H325))),0)</f>
        <v/>
      </c>
      <c r="K325" t="str">
        <f>IFERROR(IF(H325="","",IF(H325=909000,Kollektenbons!K$5,SUMIFS(Kollektenübersicht!K:K,Kollektenübersicht!A:A,Nebenrechnungen!H325))),0)</f>
        <v/>
      </c>
    </row>
    <row r="326" spans="2:11" x14ac:dyDescent="0.25">
      <c r="B326">
        <v>324</v>
      </c>
      <c r="C326" t="str">
        <f>IFERROR(SMALL(Anfangsbestände!A$5:A$100,B326),"")</f>
        <v/>
      </c>
      <c r="E326">
        <v>324</v>
      </c>
      <c r="F326" t="str">
        <f t="shared" si="16"/>
        <v/>
      </c>
      <c r="G326" t="str">
        <f t="shared" si="14"/>
        <v/>
      </c>
      <c r="H326" t="str">
        <f t="shared" si="15"/>
        <v/>
      </c>
      <c r="I326" t="str">
        <f>IFERROR(IF(H326="","",IF(H326=909000,Kollektenbons!I$5,SUMIFS(Anfangsbestände!F:F,Anfangsbestände!A:A,Nebenrechnungen!H326))),0)</f>
        <v/>
      </c>
      <c r="J326" t="str">
        <f>IFERROR(IF(H326="","",IF(H326=909000,Kollektenbons!J$5,SUMIFS(Kollektenübersicht!I:I,Kollektenübersicht!A:A,Nebenrechnungen!H326))),0)</f>
        <v/>
      </c>
      <c r="K326" t="str">
        <f>IFERROR(IF(H326="","",IF(H326=909000,Kollektenbons!K$5,SUMIFS(Kollektenübersicht!K:K,Kollektenübersicht!A:A,Nebenrechnungen!H326))),0)</f>
        <v/>
      </c>
    </row>
    <row r="327" spans="2:11" x14ac:dyDescent="0.25">
      <c r="B327">
        <v>325</v>
      </c>
      <c r="C327" t="str">
        <f>IFERROR(SMALL(Anfangsbestände!A$5:A$100,B327),"")</f>
        <v/>
      </c>
      <c r="E327">
        <v>325</v>
      </c>
      <c r="F327" t="str">
        <f t="shared" si="16"/>
        <v/>
      </c>
      <c r="G327" t="str">
        <f t="shared" si="14"/>
        <v/>
      </c>
      <c r="H327" t="str">
        <f t="shared" si="15"/>
        <v/>
      </c>
      <c r="I327" t="str">
        <f>IFERROR(IF(H327="","",IF(H327=909000,Kollektenbons!I$5,SUMIFS(Anfangsbestände!F:F,Anfangsbestände!A:A,Nebenrechnungen!H327))),0)</f>
        <v/>
      </c>
      <c r="J327" t="str">
        <f>IFERROR(IF(H327="","",IF(H327=909000,Kollektenbons!J$5,SUMIFS(Kollektenübersicht!I:I,Kollektenübersicht!A:A,Nebenrechnungen!H327))),0)</f>
        <v/>
      </c>
      <c r="K327" t="str">
        <f>IFERROR(IF(H327="","",IF(H327=909000,Kollektenbons!K$5,SUMIFS(Kollektenübersicht!K:K,Kollektenübersicht!A:A,Nebenrechnungen!H327))),0)</f>
        <v/>
      </c>
    </row>
    <row r="328" spans="2:11" x14ac:dyDescent="0.25">
      <c r="B328">
        <v>326</v>
      </c>
      <c r="C328" t="str">
        <f>IFERROR(SMALL(Anfangsbestände!A$5:A$100,B328),"")</f>
        <v/>
      </c>
      <c r="E328">
        <v>326</v>
      </c>
      <c r="F328" t="str">
        <f t="shared" si="16"/>
        <v/>
      </c>
      <c r="G328" t="str">
        <f t="shared" ref="G328:G391" si="17">IF(F328=F327,"",E328)</f>
        <v/>
      </c>
      <c r="H328" t="str">
        <f t="shared" si="15"/>
        <v/>
      </c>
      <c r="I328" t="str">
        <f>IFERROR(IF(H328="","",IF(H328=909000,Kollektenbons!I$5,SUMIFS(Anfangsbestände!F:F,Anfangsbestände!A:A,Nebenrechnungen!H328))),0)</f>
        <v/>
      </c>
      <c r="J328" t="str">
        <f>IFERROR(IF(H328="","",IF(H328=909000,Kollektenbons!J$5,SUMIFS(Kollektenübersicht!I:I,Kollektenübersicht!A:A,Nebenrechnungen!H328))),0)</f>
        <v/>
      </c>
      <c r="K328" t="str">
        <f>IFERROR(IF(H328="","",IF(H328=909000,Kollektenbons!K$5,SUMIFS(Kollektenübersicht!K:K,Kollektenübersicht!A:A,Nebenrechnungen!H328))),0)</f>
        <v/>
      </c>
    </row>
    <row r="329" spans="2:11" x14ac:dyDescent="0.25">
      <c r="B329">
        <v>327</v>
      </c>
      <c r="C329" t="str">
        <f>IFERROR(SMALL(Anfangsbestände!A$5:A$100,B329),"")</f>
        <v/>
      </c>
      <c r="E329">
        <v>327</v>
      </c>
      <c r="F329" t="str">
        <f t="shared" si="16"/>
        <v/>
      </c>
      <c r="G329" t="str">
        <f t="shared" si="17"/>
        <v/>
      </c>
      <c r="H329" t="str">
        <f t="shared" si="15"/>
        <v/>
      </c>
      <c r="I329" t="str">
        <f>IFERROR(IF(H329="","",IF(H329=909000,Kollektenbons!I$5,SUMIFS(Anfangsbestände!F:F,Anfangsbestände!A:A,Nebenrechnungen!H329))),0)</f>
        <v/>
      </c>
      <c r="J329" t="str">
        <f>IFERROR(IF(H329="","",IF(H329=909000,Kollektenbons!J$5,SUMIFS(Kollektenübersicht!I:I,Kollektenübersicht!A:A,Nebenrechnungen!H329))),0)</f>
        <v/>
      </c>
      <c r="K329" t="str">
        <f>IFERROR(IF(H329="","",IF(H329=909000,Kollektenbons!K$5,SUMIFS(Kollektenübersicht!K:K,Kollektenübersicht!A:A,Nebenrechnungen!H329))),0)</f>
        <v/>
      </c>
    </row>
    <row r="330" spans="2:11" x14ac:dyDescent="0.25">
      <c r="B330">
        <v>328</v>
      </c>
      <c r="C330" t="str">
        <f>IFERROR(SMALL(Anfangsbestände!A$5:A$100,B330),"")</f>
        <v/>
      </c>
      <c r="E330">
        <v>328</v>
      </c>
      <c r="F330" t="str">
        <f t="shared" si="16"/>
        <v/>
      </c>
      <c r="G330" t="str">
        <f t="shared" si="17"/>
        <v/>
      </c>
      <c r="H330" t="str">
        <f t="shared" si="15"/>
        <v/>
      </c>
      <c r="I330" t="str">
        <f>IFERROR(IF(H330="","",IF(H330=909000,Kollektenbons!I$5,SUMIFS(Anfangsbestände!F:F,Anfangsbestände!A:A,Nebenrechnungen!H330))),0)</f>
        <v/>
      </c>
      <c r="J330" t="str">
        <f>IFERROR(IF(H330="","",IF(H330=909000,Kollektenbons!J$5,SUMIFS(Kollektenübersicht!I:I,Kollektenübersicht!A:A,Nebenrechnungen!H330))),0)</f>
        <v/>
      </c>
      <c r="K330" t="str">
        <f>IFERROR(IF(H330="","",IF(H330=909000,Kollektenbons!K$5,SUMIFS(Kollektenübersicht!K:K,Kollektenübersicht!A:A,Nebenrechnungen!H330))),0)</f>
        <v/>
      </c>
    </row>
    <row r="331" spans="2:11" x14ac:dyDescent="0.25">
      <c r="B331">
        <v>329</v>
      </c>
      <c r="C331" t="str">
        <f>IFERROR(SMALL(Anfangsbestände!A$5:A$100,B331),"")</f>
        <v/>
      </c>
      <c r="E331">
        <v>329</v>
      </c>
      <c r="F331" t="str">
        <f t="shared" si="16"/>
        <v/>
      </c>
      <c r="G331" t="str">
        <f t="shared" si="17"/>
        <v/>
      </c>
      <c r="H331" t="str">
        <f t="shared" si="15"/>
        <v/>
      </c>
      <c r="I331" t="str">
        <f>IFERROR(IF(H331="","",IF(H331=909000,Kollektenbons!I$5,SUMIFS(Anfangsbestände!F:F,Anfangsbestände!A:A,Nebenrechnungen!H331))),0)</f>
        <v/>
      </c>
      <c r="J331" t="str">
        <f>IFERROR(IF(H331="","",IF(H331=909000,Kollektenbons!J$5,SUMIFS(Kollektenübersicht!I:I,Kollektenübersicht!A:A,Nebenrechnungen!H331))),0)</f>
        <v/>
      </c>
      <c r="K331" t="str">
        <f>IFERROR(IF(H331="","",IF(H331=909000,Kollektenbons!K$5,SUMIFS(Kollektenübersicht!K:K,Kollektenübersicht!A:A,Nebenrechnungen!H331))),0)</f>
        <v/>
      </c>
    </row>
    <row r="332" spans="2:11" x14ac:dyDescent="0.25">
      <c r="B332">
        <v>330</v>
      </c>
      <c r="C332" t="str">
        <f>IFERROR(SMALL(Anfangsbestände!A$5:A$100,B332),"")</f>
        <v/>
      </c>
      <c r="E332">
        <v>330</v>
      </c>
      <c r="F332" t="str">
        <f t="shared" si="16"/>
        <v/>
      </c>
      <c r="G332" t="str">
        <f t="shared" si="17"/>
        <v/>
      </c>
      <c r="H332" t="str">
        <f t="shared" si="15"/>
        <v/>
      </c>
      <c r="I332" t="str">
        <f>IFERROR(IF(H332="","",IF(H332=909000,Kollektenbons!I$5,SUMIFS(Anfangsbestände!F:F,Anfangsbestände!A:A,Nebenrechnungen!H332))),0)</f>
        <v/>
      </c>
      <c r="J332" t="str">
        <f>IFERROR(IF(H332="","",IF(H332=909000,Kollektenbons!J$5,SUMIFS(Kollektenübersicht!I:I,Kollektenübersicht!A:A,Nebenrechnungen!H332))),0)</f>
        <v/>
      </c>
      <c r="K332" t="str">
        <f>IFERROR(IF(H332="","",IF(H332=909000,Kollektenbons!K$5,SUMIFS(Kollektenübersicht!K:K,Kollektenübersicht!A:A,Nebenrechnungen!H332))),0)</f>
        <v/>
      </c>
    </row>
    <row r="333" spans="2:11" x14ac:dyDescent="0.25">
      <c r="B333">
        <v>331</v>
      </c>
      <c r="C333" t="str">
        <f>IFERROR(SMALL(Anfangsbestände!A$5:A$100,B333),"")</f>
        <v/>
      </c>
      <c r="E333">
        <v>331</v>
      </c>
      <c r="F333" t="str">
        <f t="shared" si="16"/>
        <v/>
      </c>
      <c r="G333" t="str">
        <f t="shared" si="17"/>
        <v/>
      </c>
      <c r="H333" t="str">
        <f t="shared" si="15"/>
        <v/>
      </c>
      <c r="I333" t="str">
        <f>IFERROR(IF(H333="","",IF(H333=909000,Kollektenbons!I$5,SUMIFS(Anfangsbestände!F:F,Anfangsbestände!A:A,Nebenrechnungen!H333))),0)</f>
        <v/>
      </c>
      <c r="J333" t="str">
        <f>IFERROR(IF(H333="","",IF(H333=909000,Kollektenbons!J$5,SUMIFS(Kollektenübersicht!I:I,Kollektenübersicht!A:A,Nebenrechnungen!H333))),0)</f>
        <v/>
      </c>
      <c r="K333" t="str">
        <f>IFERROR(IF(H333="","",IF(H333=909000,Kollektenbons!K$5,SUMIFS(Kollektenübersicht!K:K,Kollektenübersicht!A:A,Nebenrechnungen!H333))),0)</f>
        <v/>
      </c>
    </row>
    <row r="334" spans="2:11" x14ac:dyDescent="0.25">
      <c r="B334">
        <v>332</v>
      </c>
      <c r="C334" t="str">
        <f>IFERROR(SMALL(Anfangsbestände!A$5:A$100,B334),"")</f>
        <v/>
      </c>
      <c r="E334">
        <v>332</v>
      </c>
      <c r="F334" t="str">
        <f t="shared" si="16"/>
        <v/>
      </c>
      <c r="G334" t="str">
        <f t="shared" si="17"/>
        <v/>
      </c>
      <c r="H334" t="str">
        <f t="shared" si="15"/>
        <v/>
      </c>
      <c r="I334" t="str">
        <f>IFERROR(IF(H334="","",IF(H334=909000,Kollektenbons!I$5,SUMIFS(Anfangsbestände!F:F,Anfangsbestände!A:A,Nebenrechnungen!H334))),0)</f>
        <v/>
      </c>
      <c r="J334" t="str">
        <f>IFERROR(IF(H334="","",IF(H334=909000,Kollektenbons!J$5,SUMIFS(Kollektenübersicht!I:I,Kollektenübersicht!A:A,Nebenrechnungen!H334))),0)</f>
        <v/>
      </c>
      <c r="K334" t="str">
        <f>IFERROR(IF(H334="","",IF(H334=909000,Kollektenbons!K$5,SUMIFS(Kollektenübersicht!K:K,Kollektenübersicht!A:A,Nebenrechnungen!H334))),0)</f>
        <v/>
      </c>
    </row>
    <row r="335" spans="2:11" x14ac:dyDescent="0.25">
      <c r="B335">
        <v>333</v>
      </c>
      <c r="C335" t="str">
        <f>IFERROR(SMALL(Anfangsbestände!A$5:A$100,B335),"")</f>
        <v/>
      </c>
      <c r="E335">
        <v>333</v>
      </c>
      <c r="F335" t="str">
        <f t="shared" si="16"/>
        <v/>
      </c>
      <c r="G335" t="str">
        <f t="shared" si="17"/>
        <v/>
      </c>
      <c r="H335" t="str">
        <f t="shared" si="15"/>
        <v/>
      </c>
      <c r="I335" t="str">
        <f>IFERROR(IF(H335="","",IF(H335=909000,Kollektenbons!I$5,SUMIFS(Anfangsbestände!F:F,Anfangsbestände!A:A,Nebenrechnungen!H335))),0)</f>
        <v/>
      </c>
      <c r="J335" t="str">
        <f>IFERROR(IF(H335="","",IF(H335=909000,Kollektenbons!J$5,SUMIFS(Kollektenübersicht!I:I,Kollektenübersicht!A:A,Nebenrechnungen!H335))),0)</f>
        <v/>
      </c>
      <c r="K335" t="str">
        <f>IFERROR(IF(H335="","",IF(H335=909000,Kollektenbons!K$5,SUMIFS(Kollektenübersicht!K:K,Kollektenübersicht!A:A,Nebenrechnungen!H335))),0)</f>
        <v/>
      </c>
    </row>
    <row r="336" spans="2:11" x14ac:dyDescent="0.25">
      <c r="B336">
        <v>334</v>
      </c>
      <c r="C336" t="str">
        <f>IFERROR(SMALL(Anfangsbestände!A$5:A$100,B336),"")</f>
        <v/>
      </c>
      <c r="E336">
        <v>334</v>
      </c>
      <c r="F336" t="str">
        <f t="shared" si="16"/>
        <v/>
      </c>
      <c r="G336" t="str">
        <f t="shared" si="17"/>
        <v/>
      </c>
      <c r="H336" t="str">
        <f t="shared" si="15"/>
        <v/>
      </c>
      <c r="I336" t="str">
        <f>IFERROR(IF(H336="","",IF(H336=909000,Kollektenbons!I$5,SUMIFS(Anfangsbestände!F:F,Anfangsbestände!A:A,Nebenrechnungen!H336))),0)</f>
        <v/>
      </c>
      <c r="J336" t="str">
        <f>IFERROR(IF(H336="","",IF(H336=909000,Kollektenbons!J$5,SUMIFS(Kollektenübersicht!I:I,Kollektenübersicht!A:A,Nebenrechnungen!H336))),0)</f>
        <v/>
      </c>
      <c r="K336" t="str">
        <f>IFERROR(IF(H336="","",IF(H336=909000,Kollektenbons!K$5,SUMIFS(Kollektenübersicht!K:K,Kollektenübersicht!A:A,Nebenrechnungen!H336))),0)</f>
        <v/>
      </c>
    </row>
    <row r="337" spans="2:11" x14ac:dyDescent="0.25">
      <c r="B337">
        <v>335</v>
      </c>
      <c r="C337" t="str">
        <f>IFERROR(SMALL(Anfangsbestände!A$5:A$100,B337),"")</f>
        <v/>
      </c>
      <c r="E337">
        <v>335</v>
      </c>
      <c r="F337" t="str">
        <f t="shared" si="16"/>
        <v/>
      </c>
      <c r="G337" t="str">
        <f t="shared" si="17"/>
        <v/>
      </c>
      <c r="H337" t="str">
        <f t="shared" si="15"/>
        <v/>
      </c>
      <c r="I337" t="str">
        <f>IFERROR(IF(H337="","",IF(H337=909000,Kollektenbons!I$5,SUMIFS(Anfangsbestände!F:F,Anfangsbestände!A:A,Nebenrechnungen!H337))),0)</f>
        <v/>
      </c>
      <c r="J337" t="str">
        <f>IFERROR(IF(H337="","",IF(H337=909000,Kollektenbons!J$5,SUMIFS(Kollektenübersicht!I:I,Kollektenübersicht!A:A,Nebenrechnungen!H337))),0)</f>
        <v/>
      </c>
      <c r="K337" t="str">
        <f>IFERROR(IF(H337="","",IF(H337=909000,Kollektenbons!K$5,SUMIFS(Kollektenübersicht!K:K,Kollektenübersicht!A:A,Nebenrechnungen!H337))),0)</f>
        <v/>
      </c>
    </row>
    <row r="338" spans="2:11" x14ac:dyDescent="0.25">
      <c r="B338">
        <v>336</v>
      </c>
      <c r="C338" t="str">
        <f>IFERROR(SMALL(Anfangsbestände!A$5:A$100,B338),"")</f>
        <v/>
      </c>
      <c r="E338">
        <v>336</v>
      </c>
      <c r="F338" t="str">
        <f t="shared" si="16"/>
        <v/>
      </c>
      <c r="G338" t="str">
        <f t="shared" si="17"/>
        <v/>
      </c>
      <c r="H338" t="str">
        <f t="shared" si="15"/>
        <v/>
      </c>
      <c r="I338" t="str">
        <f>IFERROR(IF(H338="","",IF(H338=909000,Kollektenbons!I$5,SUMIFS(Anfangsbestände!F:F,Anfangsbestände!A:A,Nebenrechnungen!H338))),0)</f>
        <v/>
      </c>
      <c r="J338" t="str">
        <f>IFERROR(IF(H338="","",IF(H338=909000,Kollektenbons!J$5,SUMIFS(Kollektenübersicht!I:I,Kollektenübersicht!A:A,Nebenrechnungen!H338))),0)</f>
        <v/>
      </c>
      <c r="K338" t="str">
        <f>IFERROR(IF(H338="","",IF(H338=909000,Kollektenbons!K$5,SUMIFS(Kollektenübersicht!K:K,Kollektenübersicht!A:A,Nebenrechnungen!H338))),0)</f>
        <v/>
      </c>
    </row>
    <row r="339" spans="2:11" x14ac:dyDescent="0.25">
      <c r="B339">
        <v>337</v>
      </c>
      <c r="C339" t="str">
        <f>IFERROR(SMALL(Anfangsbestände!A$5:A$100,B339),"")</f>
        <v/>
      </c>
      <c r="E339">
        <v>337</v>
      </c>
      <c r="F339" t="str">
        <f t="shared" si="16"/>
        <v/>
      </c>
      <c r="G339" t="str">
        <f t="shared" si="17"/>
        <v/>
      </c>
      <c r="H339" t="str">
        <f t="shared" si="15"/>
        <v/>
      </c>
      <c r="I339" t="str">
        <f>IFERROR(IF(H339="","",IF(H339=909000,Kollektenbons!I$5,SUMIFS(Anfangsbestände!F:F,Anfangsbestände!A:A,Nebenrechnungen!H339))),0)</f>
        <v/>
      </c>
      <c r="J339" t="str">
        <f>IFERROR(IF(H339="","",IF(H339=909000,Kollektenbons!J$5,SUMIFS(Kollektenübersicht!I:I,Kollektenübersicht!A:A,Nebenrechnungen!H339))),0)</f>
        <v/>
      </c>
      <c r="K339" t="str">
        <f>IFERROR(IF(H339="","",IF(H339=909000,Kollektenbons!K$5,SUMIFS(Kollektenübersicht!K:K,Kollektenübersicht!A:A,Nebenrechnungen!H339))),0)</f>
        <v/>
      </c>
    </row>
    <row r="340" spans="2:11" x14ac:dyDescent="0.25">
      <c r="B340">
        <v>338</v>
      </c>
      <c r="C340" t="str">
        <f>IFERROR(SMALL(Anfangsbestände!A$5:A$100,B340),"")</f>
        <v/>
      </c>
      <c r="E340">
        <v>338</v>
      </c>
      <c r="F340" t="str">
        <f t="shared" si="16"/>
        <v/>
      </c>
      <c r="G340" t="str">
        <f t="shared" si="17"/>
        <v/>
      </c>
      <c r="H340" t="str">
        <f t="shared" si="15"/>
        <v/>
      </c>
      <c r="I340" t="str">
        <f>IFERROR(IF(H340="","",IF(H340=909000,Kollektenbons!I$5,SUMIFS(Anfangsbestände!F:F,Anfangsbestände!A:A,Nebenrechnungen!H340))),0)</f>
        <v/>
      </c>
      <c r="J340" t="str">
        <f>IFERROR(IF(H340="","",IF(H340=909000,Kollektenbons!J$5,SUMIFS(Kollektenübersicht!I:I,Kollektenübersicht!A:A,Nebenrechnungen!H340))),0)</f>
        <v/>
      </c>
      <c r="K340" t="str">
        <f>IFERROR(IF(H340="","",IF(H340=909000,Kollektenbons!K$5,SUMIFS(Kollektenübersicht!K:K,Kollektenübersicht!A:A,Nebenrechnungen!H340))),0)</f>
        <v/>
      </c>
    </row>
    <row r="341" spans="2:11" x14ac:dyDescent="0.25">
      <c r="B341">
        <v>339</v>
      </c>
      <c r="C341" t="str">
        <f>IFERROR(SMALL(Anfangsbestände!A$5:A$100,B341),"")</f>
        <v/>
      </c>
      <c r="E341">
        <v>339</v>
      </c>
      <c r="F341" t="str">
        <f t="shared" si="16"/>
        <v/>
      </c>
      <c r="G341" t="str">
        <f t="shared" si="17"/>
        <v/>
      </c>
      <c r="H341" t="str">
        <f t="shared" si="15"/>
        <v/>
      </c>
      <c r="I341" t="str">
        <f>IFERROR(IF(H341="","",IF(H341=909000,Kollektenbons!I$5,SUMIFS(Anfangsbestände!F:F,Anfangsbestände!A:A,Nebenrechnungen!H341))),0)</f>
        <v/>
      </c>
      <c r="J341" t="str">
        <f>IFERROR(IF(H341="","",IF(H341=909000,Kollektenbons!J$5,SUMIFS(Kollektenübersicht!I:I,Kollektenübersicht!A:A,Nebenrechnungen!H341))),0)</f>
        <v/>
      </c>
      <c r="K341" t="str">
        <f>IFERROR(IF(H341="","",IF(H341=909000,Kollektenbons!K$5,SUMIFS(Kollektenübersicht!K:K,Kollektenübersicht!A:A,Nebenrechnungen!H341))),0)</f>
        <v/>
      </c>
    </row>
    <row r="342" spans="2:11" x14ac:dyDescent="0.25">
      <c r="B342">
        <v>340</v>
      </c>
      <c r="C342" t="str">
        <f>IFERROR(SMALL(Anfangsbestände!A$5:A$100,B342),"")</f>
        <v/>
      </c>
      <c r="E342">
        <v>340</v>
      </c>
      <c r="F342" t="str">
        <f t="shared" si="16"/>
        <v/>
      </c>
      <c r="G342" t="str">
        <f t="shared" si="17"/>
        <v/>
      </c>
      <c r="H342" t="str">
        <f t="shared" si="15"/>
        <v/>
      </c>
      <c r="I342" t="str">
        <f>IFERROR(IF(H342="","",IF(H342=909000,Kollektenbons!I$5,SUMIFS(Anfangsbestände!F:F,Anfangsbestände!A:A,Nebenrechnungen!H342))),0)</f>
        <v/>
      </c>
      <c r="J342" t="str">
        <f>IFERROR(IF(H342="","",IF(H342=909000,Kollektenbons!J$5,SUMIFS(Kollektenübersicht!I:I,Kollektenübersicht!A:A,Nebenrechnungen!H342))),0)</f>
        <v/>
      </c>
      <c r="K342" t="str">
        <f>IFERROR(IF(H342="","",IF(H342=909000,Kollektenbons!K$5,SUMIFS(Kollektenübersicht!K:K,Kollektenübersicht!A:A,Nebenrechnungen!H342))),0)</f>
        <v/>
      </c>
    </row>
    <row r="343" spans="2:11" x14ac:dyDescent="0.25">
      <c r="B343">
        <v>341</v>
      </c>
      <c r="C343" t="str">
        <f>IFERROR(SMALL(Anfangsbestände!A$5:A$100,B343),"")</f>
        <v/>
      </c>
      <c r="E343">
        <v>341</v>
      </c>
      <c r="F343" t="str">
        <f t="shared" si="16"/>
        <v/>
      </c>
      <c r="G343" t="str">
        <f t="shared" si="17"/>
        <v/>
      </c>
      <c r="H343" t="str">
        <f t="shared" si="15"/>
        <v/>
      </c>
      <c r="I343" t="str">
        <f>IFERROR(IF(H343="","",IF(H343=909000,Kollektenbons!I$5,SUMIFS(Anfangsbestände!F:F,Anfangsbestände!A:A,Nebenrechnungen!H343))),0)</f>
        <v/>
      </c>
      <c r="J343" t="str">
        <f>IFERROR(IF(H343="","",IF(H343=909000,Kollektenbons!J$5,SUMIFS(Kollektenübersicht!I:I,Kollektenübersicht!A:A,Nebenrechnungen!H343))),0)</f>
        <v/>
      </c>
      <c r="K343" t="str">
        <f>IFERROR(IF(H343="","",IF(H343=909000,Kollektenbons!K$5,SUMIFS(Kollektenübersicht!K:K,Kollektenübersicht!A:A,Nebenrechnungen!H343))),0)</f>
        <v/>
      </c>
    </row>
    <row r="344" spans="2:11" x14ac:dyDescent="0.25">
      <c r="B344">
        <v>342</v>
      </c>
      <c r="C344" t="str">
        <f>IFERROR(SMALL(Anfangsbestände!A$5:A$100,B344),"")</f>
        <v/>
      </c>
      <c r="E344">
        <v>342</v>
      </c>
      <c r="F344" t="str">
        <f t="shared" si="16"/>
        <v/>
      </c>
      <c r="G344" t="str">
        <f t="shared" si="17"/>
        <v/>
      </c>
      <c r="H344" t="str">
        <f t="shared" si="15"/>
        <v/>
      </c>
      <c r="I344" t="str">
        <f>IFERROR(IF(H344="","",IF(H344=909000,Kollektenbons!I$5,SUMIFS(Anfangsbestände!F:F,Anfangsbestände!A:A,Nebenrechnungen!H344))),0)</f>
        <v/>
      </c>
      <c r="J344" t="str">
        <f>IFERROR(IF(H344="","",IF(H344=909000,Kollektenbons!J$5,SUMIFS(Kollektenübersicht!I:I,Kollektenübersicht!A:A,Nebenrechnungen!H344))),0)</f>
        <v/>
      </c>
      <c r="K344" t="str">
        <f>IFERROR(IF(H344="","",IF(H344=909000,Kollektenbons!K$5,SUMIFS(Kollektenübersicht!K:K,Kollektenübersicht!A:A,Nebenrechnungen!H344))),0)</f>
        <v/>
      </c>
    </row>
    <row r="345" spans="2:11" x14ac:dyDescent="0.25">
      <c r="B345">
        <v>343</v>
      </c>
      <c r="C345" t="str">
        <f>IFERROR(SMALL(Anfangsbestände!A$5:A$100,B345),"")</f>
        <v/>
      </c>
      <c r="E345">
        <v>343</v>
      </c>
      <c r="F345" t="str">
        <f t="shared" si="16"/>
        <v/>
      </c>
      <c r="G345" t="str">
        <f t="shared" si="17"/>
        <v/>
      </c>
      <c r="H345" t="str">
        <f t="shared" si="15"/>
        <v/>
      </c>
      <c r="I345" t="str">
        <f>IFERROR(IF(H345="","",IF(H345=909000,Kollektenbons!I$5,SUMIFS(Anfangsbestände!F:F,Anfangsbestände!A:A,Nebenrechnungen!H345))),0)</f>
        <v/>
      </c>
      <c r="J345" t="str">
        <f>IFERROR(IF(H345="","",IF(H345=909000,Kollektenbons!J$5,SUMIFS(Kollektenübersicht!I:I,Kollektenübersicht!A:A,Nebenrechnungen!H345))),0)</f>
        <v/>
      </c>
      <c r="K345" t="str">
        <f>IFERROR(IF(H345="","",IF(H345=909000,Kollektenbons!K$5,SUMIFS(Kollektenübersicht!K:K,Kollektenübersicht!A:A,Nebenrechnungen!H345))),0)</f>
        <v/>
      </c>
    </row>
    <row r="346" spans="2:11" x14ac:dyDescent="0.25">
      <c r="B346">
        <v>344</v>
      </c>
      <c r="C346" t="str">
        <f>IFERROR(SMALL(Anfangsbestände!A$5:A$100,B346),"")</f>
        <v/>
      </c>
      <c r="E346">
        <v>344</v>
      </c>
      <c r="F346" t="str">
        <f t="shared" si="16"/>
        <v/>
      </c>
      <c r="G346" t="str">
        <f t="shared" si="17"/>
        <v/>
      </c>
      <c r="H346" t="str">
        <f t="shared" si="15"/>
        <v/>
      </c>
      <c r="I346" t="str">
        <f>IFERROR(IF(H346="","",IF(H346=909000,Kollektenbons!I$5,SUMIFS(Anfangsbestände!F:F,Anfangsbestände!A:A,Nebenrechnungen!H346))),0)</f>
        <v/>
      </c>
      <c r="J346" t="str">
        <f>IFERROR(IF(H346="","",IF(H346=909000,Kollektenbons!J$5,SUMIFS(Kollektenübersicht!I:I,Kollektenübersicht!A:A,Nebenrechnungen!H346))),0)</f>
        <v/>
      </c>
      <c r="K346" t="str">
        <f>IFERROR(IF(H346="","",IF(H346=909000,Kollektenbons!K$5,SUMIFS(Kollektenübersicht!K:K,Kollektenübersicht!A:A,Nebenrechnungen!H346))),0)</f>
        <v/>
      </c>
    </row>
    <row r="347" spans="2:11" x14ac:dyDescent="0.25">
      <c r="B347">
        <v>345</v>
      </c>
      <c r="C347" t="str">
        <f>IFERROR(SMALL(Anfangsbestände!A$5:A$100,B347),"")</f>
        <v/>
      </c>
      <c r="E347">
        <v>345</v>
      </c>
      <c r="F347" t="str">
        <f t="shared" si="16"/>
        <v/>
      </c>
      <c r="G347" t="str">
        <f t="shared" si="17"/>
        <v/>
      </c>
      <c r="H347" t="str">
        <f t="shared" si="15"/>
        <v/>
      </c>
      <c r="I347" t="str">
        <f>IFERROR(IF(H347="","",IF(H347=909000,Kollektenbons!I$5,SUMIFS(Anfangsbestände!F:F,Anfangsbestände!A:A,Nebenrechnungen!H347))),0)</f>
        <v/>
      </c>
      <c r="J347" t="str">
        <f>IFERROR(IF(H347="","",IF(H347=909000,Kollektenbons!J$5,SUMIFS(Kollektenübersicht!I:I,Kollektenübersicht!A:A,Nebenrechnungen!H347))),0)</f>
        <v/>
      </c>
      <c r="K347" t="str">
        <f>IFERROR(IF(H347="","",IF(H347=909000,Kollektenbons!K$5,SUMIFS(Kollektenübersicht!K:K,Kollektenübersicht!A:A,Nebenrechnungen!H347))),0)</f>
        <v/>
      </c>
    </row>
    <row r="348" spans="2:11" x14ac:dyDescent="0.25">
      <c r="B348">
        <v>346</v>
      </c>
      <c r="C348" t="str">
        <f>IFERROR(SMALL(Anfangsbestände!A$5:A$100,B348),"")</f>
        <v/>
      </c>
      <c r="E348">
        <v>346</v>
      </c>
      <c r="F348" t="str">
        <f t="shared" si="16"/>
        <v/>
      </c>
      <c r="G348" t="str">
        <f t="shared" si="17"/>
        <v/>
      </c>
      <c r="H348" t="str">
        <f t="shared" si="15"/>
        <v/>
      </c>
      <c r="I348" t="str">
        <f>IFERROR(IF(H348="","",IF(H348=909000,Kollektenbons!I$5,SUMIFS(Anfangsbestände!F:F,Anfangsbestände!A:A,Nebenrechnungen!H348))),0)</f>
        <v/>
      </c>
      <c r="J348" t="str">
        <f>IFERROR(IF(H348="","",IF(H348=909000,Kollektenbons!J$5,SUMIFS(Kollektenübersicht!I:I,Kollektenübersicht!A:A,Nebenrechnungen!H348))),0)</f>
        <v/>
      </c>
      <c r="K348" t="str">
        <f>IFERROR(IF(H348="","",IF(H348=909000,Kollektenbons!K$5,SUMIFS(Kollektenübersicht!K:K,Kollektenübersicht!A:A,Nebenrechnungen!H348))),0)</f>
        <v/>
      </c>
    </row>
    <row r="349" spans="2:11" x14ac:dyDescent="0.25">
      <c r="B349">
        <v>347</v>
      </c>
      <c r="C349" t="str">
        <f>IFERROR(SMALL(Anfangsbestände!A$5:A$100,B349),"")</f>
        <v/>
      </c>
      <c r="E349">
        <v>347</v>
      </c>
      <c r="F349" t="str">
        <f t="shared" si="16"/>
        <v/>
      </c>
      <c r="G349" t="str">
        <f t="shared" si="17"/>
        <v/>
      </c>
      <c r="H349" t="str">
        <f t="shared" si="15"/>
        <v/>
      </c>
      <c r="I349" t="str">
        <f>IFERROR(IF(H349="","",IF(H349=909000,Kollektenbons!I$5,SUMIFS(Anfangsbestände!F:F,Anfangsbestände!A:A,Nebenrechnungen!H349))),0)</f>
        <v/>
      </c>
      <c r="J349" t="str">
        <f>IFERROR(IF(H349="","",IF(H349=909000,Kollektenbons!J$5,SUMIFS(Kollektenübersicht!I:I,Kollektenübersicht!A:A,Nebenrechnungen!H349))),0)</f>
        <v/>
      </c>
      <c r="K349" t="str">
        <f>IFERROR(IF(H349="","",IF(H349=909000,Kollektenbons!K$5,SUMIFS(Kollektenübersicht!K:K,Kollektenübersicht!A:A,Nebenrechnungen!H349))),0)</f>
        <v/>
      </c>
    </row>
    <row r="350" spans="2:11" x14ac:dyDescent="0.25">
      <c r="B350">
        <v>348</v>
      </c>
      <c r="C350" t="str">
        <f>IFERROR(SMALL(Anfangsbestände!A$5:A$100,B350),"")</f>
        <v/>
      </c>
      <c r="E350">
        <v>348</v>
      </c>
      <c r="F350" t="str">
        <f t="shared" si="16"/>
        <v/>
      </c>
      <c r="G350" t="str">
        <f t="shared" si="17"/>
        <v/>
      </c>
      <c r="H350" t="str">
        <f t="shared" si="15"/>
        <v/>
      </c>
      <c r="I350" t="str">
        <f>IFERROR(IF(H350="","",IF(H350=909000,Kollektenbons!I$5,SUMIFS(Anfangsbestände!F:F,Anfangsbestände!A:A,Nebenrechnungen!H350))),0)</f>
        <v/>
      </c>
      <c r="J350" t="str">
        <f>IFERROR(IF(H350="","",IF(H350=909000,Kollektenbons!J$5,SUMIFS(Kollektenübersicht!I:I,Kollektenübersicht!A:A,Nebenrechnungen!H350))),0)</f>
        <v/>
      </c>
      <c r="K350" t="str">
        <f>IFERROR(IF(H350="","",IF(H350=909000,Kollektenbons!K$5,SUMIFS(Kollektenübersicht!K:K,Kollektenübersicht!A:A,Nebenrechnungen!H350))),0)</f>
        <v/>
      </c>
    </row>
    <row r="351" spans="2:11" x14ac:dyDescent="0.25">
      <c r="B351">
        <v>349</v>
      </c>
      <c r="C351" t="str">
        <f>IFERROR(SMALL(Anfangsbestände!A$5:A$100,B351),"")</f>
        <v/>
      </c>
      <c r="E351">
        <v>349</v>
      </c>
      <c r="F351" t="str">
        <f t="shared" si="16"/>
        <v/>
      </c>
      <c r="G351" t="str">
        <f t="shared" si="17"/>
        <v/>
      </c>
      <c r="H351" t="str">
        <f t="shared" si="15"/>
        <v/>
      </c>
      <c r="I351" t="str">
        <f>IFERROR(IF(H351="","",IF(H351=909000,Kollektenbons!I$5,SUMIFS(Anfangsbestände!F:F,Anfangsbestände!A:A,Nebenrechnungen!H351))),0)</f>
        <v/>
      </c>
      <c r="J351" t="str">
        <f>IFERROR(IF(H351="","",IF(H351=909000,Kollektenbons!J$5,SUMIFS(Kollektenübersicht!I:I,Kollektenübersicht!A:A,Nebenrechnungen!H351))),0)</f>
        <v/>
      </c>
      <c r="K351" t="str">
        <f>IFERROR(IF(H351="","",IF(H351=909000,Kollektenbons!K$5,SUMIFS(Kollektenübersicht!K:K,Kollektenübersicht!A:A,Nebenrechnungen!H351))),0)</f>
        <v/>
      </c>
    </row>
    <row r="352" spans="2:11" x14ac:dyDescent="0.25">
      <c r="B352">
        <v>350</v>
      </c>
      <c r="C352" t="str">
        <f>IFERROR(SMALL(Anfangsbestände!A$5:A$100,B352),"")</f>
        <v/>
      </c>
      <c r="E352">
        <v>350</v>
      </c>
      <c r="F352" t="str">
        <f t="shared" si="16"/>
        <v/>
      </c>
      <c r="G352" t="str">
        <f t="shared" si="17"/>
        <v/>
      </c>
      <c r="H352" t="str">
        <f t="shared" si="15"/>
        <v/>
      </c>
      <c r="I352" t="str">
        <f>IFERROR(IF(H352="","",IF(H352=909000,Kollektenbons!I$5,SUMIFS(Anfangsbestände!F:F,Anfangsbestände!A:A,Nebenrechnungen!H352))),0)</f>
        <v/>
      </c>
      <c r="J352" t="str">
        <f>IFERROR(IF(H352="","",IF(H352=909000,Kollektenbons!J$5,SUMIFS(Kollektenübersicht!I:I,Kollektenübersicht!A:A,Nebenrechnungen!H352))),0)</f>
        <v/>
      </c>
      <c r="K352" t="str">
        <f>IFERROR(IF(H352="","",IF(H352=909000,Kollektenbons!K$5,SUMIFS(Kollektenübersicht!K:K,Kollektenübersicht!A:A,Nebenrechnungen!H352))),0)</f>
        <v/>
      </c>
    </row>
    <row r="353" spans="2:11" x14ac:dyDescent="0.25">
      <c r="B353">
        <v>351</v>
      </c>
      <c r="C353" t="str">
        <f>IFERROR(SMALL(Anfangsbestände!A$5:A$100,B353),"")</f>
        <v/>
      </c>
      <c r="E353">
        <v>351</v>
      </c>
      <c r="F353" t="str">
        <f t="shared" si="16"/>
        <v/>
      </c>
      <c r="G353" t="str">
        <f t="shared" si="17"/>
        <v/>
      </c>
      <c r="H353" t="str">
        <f t="shared" si="15"/>
        <v/>
      </c>
      <c r="I353" t="str">
        <f>IFERROR(IF(H353="","",IF(H353=909000,Kollektenbons!I$5,SUMIFS(Anfangsbestände!F:F,Anfangsbestände!A:A,Nebenrechnungen!H353))),0)</f>
        <v/>
      </c>
      <c r="J353" t="str">
        <f>IFERROR(IF(H353="","",IF(H353=909000,Kollektenbons!J$5,SUMIFS(Kollektenübersicht!I:I,Kollektenübersicht!A:A,Nebenrechnungen!H353))),0)</f>
        <v/>
      </c>
      <c r="K353" t="str">
        <f>IFERROR(IF(H353="","",IF(H353=909000,Kollektenbons!K$5,SUMIFS(Kollektenübersicht!K:K,Kollektenübersicht!A:A,Nebenrechnungen!H353))),0)</f>
        <v/>
      </c>
    </row>
    <row r="354" spans="2:11" x14ac:dyDescent="0.25">
      <c r="B354">
        <v>352</v>
      </c>
      <c r="C354" t="str">
        <f>IFERROR(SMALL(Anfangsbestände!A$5:A$100,B354),"")</f>
        <v/>
      </c>
      <c r="E354">
        <v>352</v>
      </c>
      <c r="F354" t="str">
        <f t="shared" si="16"/>
        <v/>
      </c>
      <c r="G354" t="str">
        <f t="shared" si="17"/>
        <v/>
      </c>
      <c r="H354" t="str">
        <f t="shared" si="15"/>
        <v/>
      </c>
      <c r="I354" t="str">
        <f>IFERROR(IF(H354="","",IF(H354=909000,Kollektenbons!I$5,SUMIFS(Anfangsbestände!F:F,Anfangsbestände!A:A,Nebenrechnungen!H354))),0)</f>
        <v/>
      </c>
      <c r="J354" t="str">
        <f>IFERROR(IF(H354="","",IF(H354=909000,Kollektenbons!J$5,SUMIFS(Kollektenübersicht!I:I,Kollektenübersicht!A:A,Nebenrechnungen!H354))),0)</f>
        <v/>
      </c>
      <c r="K354" t="str">
        <f>IFERROR(IF(H354="","",IF(H354=909000,Kollektenbons!K$5,SUMIFS(Kollektenübersicht!K:K,Kollektenübersicht!A:A,Nebenrechnungen!H354))),0)</f>
        <v/>
      </c>
    </row>
    <row r="355" spans="2:11" x14ac:dyDescent="0.25">
      <c r="B355">
        <v>353</v>
      </c>
      <c r="C355" t="str">
        <f>IFERROR(SMALL(Anfangsbestände!A$5:A$100,B355),"")</f>
        <v/>
      </c>
      <c r="E355">
        <v>353</v>
      </c>
      <c r="F355" t="str">
        <f t="shared" si="16"/>
        <v/>
      </c>
      <c r="G355" t="str">
        <f t="shared" si="17"/>
        <v/>
      </c>
      <c r="H355" t="str">
        <f t="shared" si="15"/>
        <v/>
      </c>
      <c r="I355" t="str">
        <f>IFERROR(IF(H355="","",IF(H355=909000,Kollektenbons!I$5,SUMIFS(Anfangsbestände!F:F,Anfangsbestände!A:A,Nebenrechnungen!H355))),0)</f>
        <v/>
      </c>
      <c r="J355" t="str">
        <f>IFERROR(IF(H355="","",IF(H355=909000,Kollektenbons!J$5,SUMIFS(Kollektenübersicht!I:I,Kollektenübersicht!A:A,Nebenrechnungen!H355))),0)</f>
        <v/>
      </c>
      <c r="K355" t="str">
        <f>IFERROR(IF(H355="","",IF(H355=909000,Kollektenbons!K$5,SUMIFS(Kollektenübersicht!K:K,Kollektenübersicht!A:A,Nebenrechnungen!H355))),0)</f>
        <v/>
      </c>
    </row>
    <row r="356" spans="2:11" x14ac:dyDescent="0.25">
      <c r="B356">
        <v>354</v>
      </c>
      <c r="C356" t="str">
        <f>IFERROR(SMALL(Anfangsbestände!A$5:A$100,B356),"")</f>
        <v/>
      </c>
      <c r="E356">
        <v>354</v>
      </c>
      <c r="F356" t="str">
        <f t="shared" si="16"/>
        <v/>
      </c>
      <c r="G356" t="str">
        <f t="shared" si="17"/>
        <v/>
      </c>
      <c r="H356" t="str">
        <f t="shared" si="15"/>
        <v/>
      </c>
      <c r="I356" t="str">
        <f>IFERROR(IF(H356="","",IF(H356=909000,Kollektenbons!I$5,SUMIFS(Anfangsbestände!F:F,Anfangsbestände!A:A,Nebenrechnungen!H356))),0)</f>
        <v/>
      </c>
      <c r="J356" t="str">
        <f>IFERROR(IF(H356="","",IF(H356=909000,Kollektenbons!J$5,SUMIFS(Kollektenübersicht!I:I,Kollektenübersicht!A:A,Nebenrechnungen!H356))),0)</f>
        <v/>
      </c>
      <c r="K356" t="str">
        <f>IFERROR(IF(H356="","",IF(H356=909000,Kollektenbons!K$5,SUMIFS(Kollektenübersicht!K:K,Kollektenübersicht!A:A,Nebenrechnungen!H356))),0)</f>
        <v/>
      </c>
    </row>
    <row r="357" spans="2:11" x14ac:dyDescent="0.25">
      <c r="B357">
        <v>355</v>
      </c>
      <c r="C357" t="str">
        <f>IFERROR(SMALL(Anfangsbestände!A$5:A$100,B357),"")</f>
        <v/>
      </c>
      <c r="E357">
        <v>355</v>
      </c>
      <c r="F357" t="str">
        <f t="shared" si="16"/>
        <v/>
      </c>
      <c r="G357" t="str">
        <f t="shared" si="17"/>
        <v/>
      </c>
      <c r="H357" t="str">
        <f t="shared" si="15"/>
        <v/>
      </c>
      <c r="I357" t="str">
        <f>IFERROR(IF(H357="","",IF(H357=909000,Kollektenbons!I$5,SUMIFS(Anfangsbestände!F:F,Anfangsbestände!A:A,Nebenrechnungen!H357))),0)</f>
        <v/>
      </c>
      <c r="J357" t="str">
        <f>IFERROR(IF(H357="","",IF(H357=909000,Kollektenbons!J$5,SUMIFS(Kollektenübersicht!I:I,Kollektenübersicht!A:A,Nebenrechnungen!H357))),0)</f>
        <v/>
      </c>
      <c r="K357" t="str">
        <f>IFERROR(IF(H357="","",IF(H357=909000,Kollektenbons!K$5,SUMIFS(Kollektenübersicht!K:K,Kollektenübersicht!A:A,Nebenrechnungen!H357))),0)</f>
        <v/>
      </c>
    </row>
    <row r="358" spans="2:11" x14ac:dyDescent="0.25">
      <c r="B358">
        <v>356</v>
      </c>
      <c r="C358" t="str">
        <f>IFERROR(SMALL(Anfangsbestände!A$5:A$100,B358),"")</f>
        <v/>
      </c>
      <c r="E358">
        <v>356</v>
      </c>
      <c r="F358" t="str">
        <f t="shared" si="16"/>
        <v/>
      </c>
      <c r="G358" t="str">
        <f t="shared" si="17"/>
        <v/>
      </c>
      <c r="H358" t="str">
        <f t="shared" si="15"/>
        <v/>
      </c>
      <c r="I358" t="str">
        <f>IFERROR(IF(H358="","",IF(H358=909000,Kollektenbons!I$5,SUMIFS(Anfangsbestände!F:F,Anfangsbestände!A:A,Nebenrechnungen!H358))),0)</f>
        <v/>
      </c>
      <c r="J358" t="str">
        <f>IFERROR(IF(H358="","",IF(H358=909000,Kollektenbons!J$5,SUMIFS(Kollektenübersicht!I:I,Kollektenübersicht!A:A,Nebenrechnungen!H358))),0)</f>
        <v/>
      </c>
      <c r="K358" t="str">
        <f>IFERROR(IF(H358="","",IF(H358=909000,Kollektenbons!K$5,SUMIFS(Kollektenübersicht!K:K,Kollektenübersicht!A:A,Nebenrechnungen!H358))),0)</f>
        <v/>
      </c>
    </row>
    <row r="359" spans="2:11" x14ac:dyDescent="0.25">
      <c r="B359">
        <v>357</v>
      </c>
      <c r="C359" t="str">
        <f>IFERROR(SMALL(Anfangsbestände!A$5:A$100,B359),"")</f>
        <v/>
      </c>
      <c r="E359">
        <v>357</v>
      </c>
      <c r="F359" t="str">
        <f t="shared" si="16"/>
        <v/>
      </c>
      <c r="G359" t="str">
        <f t="shared" si="17"/>
        <v/>
      </c>
      <c r="H359" t="str">
        <f t="shared" si="15"/>
        <v/>
      </c>
      <c r="I359" t="str">
        <f>IFERROR(IF(H359="","",IF(H359=909000,Kollektenbons!I$5,SUMIFS(Anfangsbestände!F:F,Anfangsbestände!A:A,Nebenrechnungen!H359))),0)</f>
        <v/>
      </c>
      <c r="J359" t="str">
        <f>IFERROR(IF(H359="","",IF(H359=909000,Kollektenbons!J$5,SUMIFS(Kollektenübersicht!I:I,Kollektenübersicht!A:A,Nebenrechnungen!H359))),0)</f>
        <v/>
      </c>
      <c r="K359" t="str">
        <f>IFERROR(IF(H359="","",IF(H359=909000,Kollektenbons!K$5,SUMIFS(Kollektenübersicht!K:K,Kollektenübersicht!A:A,Nebenrechnungen!H359))),0)</f>
        <v/>
      </c>
    </row>
    <row r="360" spans="2:11" x14ac:dyDescent="0.25">
      <c r="B360">
        <v>358</v>
      </c>
      <c r="C360" t="str">
        <f>IFERROR(SMALL(Anfangsbestände!A$5:A$100,B360),"")</f>
        <v/>
      </c>
      <c r="E360">
        <v>358</v>
      </c>
      <c r="F360" t="str">
        <f t="shared" si="16"/>
        <v/>
      </c>
      <c r="G360" t="str">
        <f t="shared" si="17"/>
        <v/>
      </c>
      <c r="H360" t="str">
        <f t="shared" si="15"/>
        <v/>
      </c>
      <c r="I360" t="str">
        <f>IFERROR(IF(H360="","",IF(H360=909000,Kollektenbons!I$5,SUMIFS(Anfangsbestände!F:F,Anfangsbestände!A:A,Nebenrechnungen!H360))),0)</f>
        <v/>
      </c>
      <c r="J360" t="str">
        <f>IFERROR(IF(H360="","",IF(H360=909000,Kollektenbons!J$5,SUMIFS(Kollektenübersicht!I:I,Kollektenübersicht!A:A,Nebenrechnungen!H360))),0)</f>
        <v/>
      </c>
      <c r="K360" t="str">
        <f>IFERROR(IF(H360="","",IF(H360=909000,Kollektenbons!K$5,SUMIFS(Kollektenübersicht!K:K,Kollektenübersicht!A:A,Nebenrechnungen!H360))),0)</f>
        <v/>
      </c>
    </row>
    <row r="361" spans="2:11" x14ac:dyDescent="0.25">
      <c r="B361">
        <v>359</v>
      </c>
      <c r="C361" t="str">
        <f>IFERROR(SMALL(Anfangsbestände!A$5:A$100,B361),"")</f>
        <v/>
      </c>
      <c r="E361">
        <v>359</v>
      </c>
      <c r="F361" t="str">
        <f t="shared" si="16"/>
        <v/>
      </c>
      <c r="G361" t="str">
        <f t="shared" si="17"/>
        <v/>
      </c>
      <c r="H361" t="str">
        <f t="shared" si="15"/>
        <v/>
      </c>
      <c r="I361" t="str">
        <f>IFERROR(IF(H361="","",IF(H361=909000,Kollektenbons!I$5,SUMIFS(Anfangsbestände!F:F,Anfangsbestände!A:A,Nebenrechnungen!H361))),0)</f>
        <v/>
      </c>
      <c r="J361" t="str">
        <f>IFERROR(IF(H361="","",IF(H361=909000,Kollektenbons!J$5,SUMIFS(Kollektenübersicht!I:I,Kollektenübersicht!A:A,Nebenrechnungen!H361))),0)</f>
        <v/>
      </c>
      <c r="K361" t="str">
        <f>IFERROR(IF(H361="","",IF(H361=909000,Kollektenbons!K$5,SUMIFS(Kollektenübersicht!K:K,Kollektenübersicht!A:A,Nebenrechnungen!H361))),0)</f>
        <v/>
      </c>
    </row>
    <row r="362" spans="2:11" x14ac:dyDescent="0.25">
      <c r="B362">
        <v>360</v>
      </c>
      <c r="C362" t="str">
        <f>IFERROR(SMALL(Anfangsbestände!A$5:A$100,B362),"")</f>
        <v/>
      </c>
      <c r="E362">
        <v>360</v>
      </c>
      <c r="F362" t="str">
        <f t="shared" si="16"/>
        <v/>
      </c>
      <c r="G362" t="str">
        <f t="shared" si="17"/>
        <v/>
      </c>
      <c r="H362" t="str">
        <f t="shared" si="15"/>
        <v/>
      </c>
      <c r="I362" t="str">
        <f>IFERROR(IF(H362="","",IF(H362=909000,Kollektenbons!I$5,SUMIFS(Anfangsbestände!F:F,Anfangsbestände!A:A,Nebenrechnungen!H362))),0)</f>
        <v/>
      </c>
      <c r="J362" t="str">
        <f>IFERROR(IF(H362="","",IF(H362=909000,Kollektenbons!J$5,SUMIFS(Kollektenübersicht!I:I,Kollektenübersicht!A:A,Nebenrechnungen!H362))),0)</f>
        <v/>
      </c>
      <c r="K362" t="str">
        <f>IFERROR(IF(H362="","",IF(H362=909000,Kollektenbons!K$5,SUMIFS(Kollektenübersicht!K:K,Kollektenübersicht!A:A,Nebenrechnungen!H362))),0)</f>
        <v/>
      </c>
    </row>
    <row r="363" spans="2:11" x14ac:dyDescent="0.25">
      <c r="B363">
        <v>361</v>
      </c>
      <c r="C363" t="str">
        <f>IFERROR(SMALL(Anfangsbestände!A$5:A$100,B363),"")</f>
        <v/>
      </c>
      <c r="E363">
        <v>361</v>
      </c>
      <c r="F363" t="str">
        <f t="shared" si="16"/>
        <v/>
      </c>
      <c r="G363" t="str">
        <f t="shared" si="17"/>
        <v/>
      </c>
      <c r="H363" t="str">
        <f t="shared" si="15"/>
        <v/>
      </c>
      <c r="I363" t="str">
        <f>IFERROR(IF(H363="","",IF(H363=909000,Kollektenbons!I$5,SUMIFS(Anfangsbestände!F:F,Anfangsbestände!A:A,Nebenrechnungen!H363))),0)</f>
        <v/>
      </c>
      <c r="J363" t="str">
        <f>IFERROR(IF(H363="","",IF(H363=909000,Kollektenbons!J$5,SUMIFS(Kollektenübersicht!I:I,Kollektenübersicht!A:A,Nebenrechnungen!H363))),0)</f>
        <v/>
      </c>
      <c r="K363" t="str">
        <f>IFERROR(IF(H363="","",IF(H363=909000,Kollektenbons!K$5,SUMIFS(Kollektenübersicht!K:K,Kollektenübersicht!A:A,Nebenrechnungen!H363))),0)</f>
        <v/>
      </c>
    </row>
    <row r="364" spans="2:11" x14ac:dyDescent="0.25">
      <c r="B364">
        <v>362</v>
      </c>
      <c r="C364" t="str">
        <f>IFERROR(SMALL(Anfangsbestände!A$5:A$100,B364),"")</f>
        <v/>
      </c>
      <c r="E364">
        <v>362</v>
      </c>
      <c r="F364" t="str">
        <f t="shared" si="16"/>
        <v/>
      </c>
      <c r="G364" t="str">
        <f t="shared" si="17"/>
        <v/>
      </c>
      <c r="H364" t="str">
        <f t="shared" si="15"/>
        <v/>
      </c>
      <c r="I364" t="str">
        <f>IFERROR(IF(H364="","",IF(H364=909000,Kollektenbons!I$5,SUMIFS(Anfangsbestände!F:F,Anfangsbestände!A:A,Nebenrechnungen!H364))),0)</f>
        <v/>
      </c>
      <c r="J364" t="str">
        <f>IFERROR(IF(H364="","",IF(H364=909000,Kollektenbons!J$5,SUMIFS(Kollektenübersicht!I:I,Kollektenübersicht!A:A,Nebenrechnungen!H364))),0)</f>
        <v/>
      </c>
      <c r="K364" t="str">
        <f>IFERROR(IF(H364="","",IF(H364=909000,Kollektenbons!K$5,SUMIFS(Kollektenübersicht!K:K,Kollektenübersicht!A:A,Nebenrechnungen!H364))),0)</f>
        <v/>
      </c>
    </row>
    <row r="365" spans="2:11" x14ac:dyDescent="0.25">
      <c r="B365">
        <v>363</v>
      </c>
      <c r="C365" t="str">
        <f>IFERROR(SMALL(Anfangsbestände!A$5:A$100,B365),"")</f>
        <v/>
      </c>
      <c r="E365">
        <v>363</v>
      </c>
      <c r="F365" t="str">
        <f t="shared" si="16"/>
        <v/>
      </c>
      <c r="G365" t="str">
        <f t="shared" si="17"/>
        <v/>
      </c>
      <c r="H365" t="str">
        <f t="shared" si="15"/>
        <v/>
      </c>
      <c r="I365" t="str">
        <f>IFERROR(IF(H365="","",IF(H365=909000,Kollektenbons!I$5,SUMIFS(Anfangsbestände!F:F,Anfangsbestände!A:A,Nebenrechnungen!H365))),0)</f>
        <v/>
      </c>
      <c r="J365" t="str">
        <f>IFERROR(IF(H365="","",IF(H365=909000,Kollektenbons!J$5,SUMIFS(Kollektenübersicht!I:I,Kollektenübersicht!A:A,Nebenrechnungen!H365))),0)</f>
        <v/>
      </c>
      <c r="K365" t="str">
        <f>IFERROR(IF(H365="","",IF(H365=909000,Kollektenbons!K$5,SUMIFS(Kollektenübersicht!K:K,Kollektenübersicht!A:A,Nebenrechnungen!H365))),0)</f>
        <v/>
      </c>
    </row>
    <row r="366" spans="2:11" x14ac:dyDescent="0.25">
      <c r="B366">
        <v>364</v>
      </c>
      <c r="C366" t="str">
        <f>IFERROR(SMALL(Anfangsbestände!A$5:A$100,B366),"")</f>
        <v/>
      </c>
      <c r="E366">
        <v>364</v>
      </c>
      <c r="F366" t="str">
        <f t="shared" si="16"/>
        <v/>
      </c>
      <c r="G366" t="str">
        <f t="shared" si="17"/>
        <v/>
      </c>
      <c r="H366" t="str">
        <f t="shared" si="15"/>
        <v/>
      </c>
      <c r="I366" t="str">
        <f>IFERROR(IF(H366="","",IF(H366=909000,Kollektenbons!I$5,SUMIFS(Anfangsbestände!F:F,Anfangsbestände!A:A,Nebenrechnungen!H366))),0)</f>
        <v/>
      </c>
      <c r="J366" t="str">
        <f>IFERROR(IF(H366="","",IF(H366=909000,Kollektenbons!J$5,SUMIFS(Kollektenübersicht!I:I,Kollektenübersicht!A:A,Nebenrechnungen!H366))),0)</f>
        <v/>
      </c>
      <c r="K366" t="str">
        <f>IFERROR(IF(H366="","",IF(H366=909000,Kollektenbons!K$5,SUMIFS(Kollektenübersicht!K:K,Kollektenübersicht!A:A,Nebenrechnungen!H366))),0)</f>
        <v/>
      </c>
    </row>
    <row r="367" spans="2:11" x14ac:dyDescent="0.25">
      <c r="B367">
        <v>365</v>
      </c>
      <c r="C367" t="str">
        <f>IFERROR(SMALL(Anfangsbestände!A$5:A$100,B367),"")</f>
        <v/>
      </c>
      <c r="E367">
        <v>365</v>
      </c>
      <c r="F367" t="str">
        <f t="shared" si="16"/>
        <v/>
      </c>
      <c r="G367" t="str">
        <f t="shared" si="17"/>
        <v/>
      </c>
      <c r="H367" t="str">
        <f t="shared" si="15"/>
        <v/>
      </c>
      <c r="I367" t="str">
        <f>IFERROR(IF(H367="","",IF(H367=909000,Kollektenbons!I$5,SUMIFS(Anfangsbestände!F:F,Anfangsbestände!A:A,Nebenrechnungen!H367))),0)</f>
        <v/>
      </c>
      <c r="J367" t="str">
        <f>IFERROR(IF(H367="","",IF(H367=909000,Kollektenbons!J$5,SUMIFS(Kollektenübersicht!I:I,Kollektenübersicht!A:A,Nebenrechnungen!H367))),0)</f>
        <v/>
      </c>
      <c r="K367" t="str">
        <f>IFERROR(IF(H367="","",IF(H367=909000,Kollektenbons!K$5,SUMIFS(Kollektenübersicht!K:K,Kollektenübersicht!A:A,Nebenrechnungen!H367))),0)</f>
        <v/>
      </c>
    </row>
    <row r="368" spans="2:11" x14ac:dyDescent="0.25">
      <c r="B368">
        <v>366</v>
      </c>
      <c r="C368" t="str">
        <f>IFERROR(SMALL(Anfangsbestände!A$5:A$100,B368),"")</f>
        <v/>
      </c>
      <c r="E368">
        <v>366</v>
      </c>
      <c r="F368" t="str">
        <f t="shared" si="16"/>
        <v/>
      </c>
      <c r="G368" t="str">
        <f t="shared" si="17"/>
        <v/>
      </c>
      <c r="H368" t="str">
        <f t="shared" si="15"/>
        <v/>
      </c>
      <c r="I368" t="str">
        <f>IFERROR(IF(H368="","",IF(H368=909000,Kollektenbons!I$5,SUMIFS(Anfangsbestände!F:F,Anfangsbestände!A:A,Nebenrechnungen!H368))),0)</f>
        <v/>
      </c>
      <c r="J368" t="str">
        <f>IFERROR(IF(H368="","",IF(H368=909000,Kollektenbons!J$5,SUMIFS(Kollektenübersicht!I:I,Kollektenübersicht!A:A,Nebenrechnungen!H368))),0)</f>
        <v/>
      </c>
      <c r="K368" t="str">
        <f>IFERROR(IF(H368="","",IF(H368=909000,Kollektenbons!K$5,SUMIFS(Kollektenübersicht!K:K,Kollektenübersicht!A:A,Nebenrechnungen!H368))),0)</f>
        <v/>
      </c>
    </row>
    <row r="369" spans="2:11" x14ac:dyDescent="0.25">
      <c r="B369">
        <v>367</v>
      </c>
      <c r="C369" t="str">
        <f>IFERROR(SMALL(Anfangsbestände!A$5:A$100,B369),"")</f>
        <v/>
      </c>
      <c r="E369">
        <v>367</v>
      </c>
      <c r="F369" t="str">
        <f t="shared" si="16"/>
        <v/>
      </c>
      <c r="G369" t="str">
        <f t="shared" si="17"/>
        <v/>
      </c>
      <c r="H369" t="str">
        <f t="shared" si="15"/>
        <v/>
      </c>
      <c r="I369" t="str">
        <f>IFERROR(IF(H369="","",IF(H369=909000,Kollektenbons!I$5,SUMIFS(Anfangsbestände!F:F,Anfangsbestände!A:A,Nebenrechnungen!H369))),0)</f>
        <v/>
      </c>
      <c r="J369" t="str">
        <f>IFERROR(IF(H369="","",IF(H369=909000,Kollektenbons!J$5,SUMIFS(Kollektenübersicht!I:I,Kollektenübersicht!A:A,Nebenrechnungen!H369))),0)</f>
        <v/>
      </c>
      <c r="K369" t="str">
        <f>IFERROR(IF(H369="","",IF(H369=909000,Kollektenbons!K$5,SUMIFS(Kollektenübersicht!K:K,Kollektenübersicht!A:A,Nebenrechnungen!H369))),0)</f>
        <v/>
      </c>
    </row>
    <row r="370" spans="2:11" x14ac:dyDescent="0.25">
      <c r="B370">
        <v>368</v>
      </c>
      <c r="C370" t="str">
        <f>IFERROR(SMALL(Anfangsbestände!A$5:A$100,B370),"")</f>
        <v/>
      </c>
      <c r="E370">
        <v>368</v>
      </c>
      <c r="F370" t="str">
        <f t="shared" si="16"/>
        <v/>
      </c>
      <c r="G370" t="str">
        <f t="shared" si="17"/>
        <v/>
      </c>
      <c r="H370" t="str">
        <f t="shared" si="15"/>
        <v/>
      </c>
      <c r="I370" t="str">
        <f>IFERROR(IF(H370="","",IF(H370=909000,Kollektenbons!I$5,SUMIFS(Anfangsbestände!F:F,Anfangsbestände!A:A,Nebenrechnungen!H370))),0)</f>
        <v/>
      </c>
      <c r="J370" t="str">
        <f>IFERROR(IF(H370="","",IF(H370=909000,Kollektenbons!J$5,SUMIFS(Kollektenübersicht!I:I,Kollektenübersicht!A:A,Nebenrechnungen!H370))),0)</f>
        <v/>
      </c>
      <c r="K370" t="str">
        <f>IFERROR(IF(H370="","",IF(H370=909000,Kollektenbons!K$5,SUMIFS(Kollektenübersicht!K:K,Kollektenübersicht!A:A,Nebenrechnungen!H370))),0)</f>
        <v/>
      </c>
    </row>
    <row r="371" spans="2:11" x14ac:dyDescent="0.25">
      <c r="B371">
        <v>369</v>
      </c>
      <c r="C371" t="str">
        <f>IFERROR(SMALL(Anfangsbestände!A$5:A$100,B371),"")</f>
        <v/>
      </c>
      <c r="E371">
        <v>369</v>
      </c>
      <c r="F371" t="str">
        <f t="shared" si="16"/>
        <v/>
      </c>
      <c r="G371" t="str">
        <f t="shared" si="17"/>
        <v/>
      </c>
      <c r="H371" t="str">
        <f t="shared" si="15"/>
        <v/>
      </c>
      <c r="I371" t="str">
        <f>IFERROR(IF(H371="","",IF(H371=909000,Kollektenbons!I$5,SUMIFS(Anfangsbestände!F:F,Anfangsbestände!A:A,Nebenrechnungen!H371))),0)</f>
        <v/>
      </c>
      <c r="J371" t="str">
        <f>IFERROR(IF(H371="","",IF(H371=909000,Kollektenbons!J$5,SUMIFS(Kollektenübersicht!I:I,Kollektenübersicht!A:A,Nebenrechnungen!H371))),0)</f>
        <v/>
      </c>
      <c r="K371" t="str">
        <f>IFERROR(IF(H371="","",IF(H371=909000,Kollektenbons!K$5,SUMIFS(Kollektenübersicht!K:K,Kollektenübersicht!A:A,Nebenrechnungen!H371))),0)</f>
        <v/>
      </c>
    </row>
    <row r="372" spans="2:11" x14ac:dyDescent="0.25">
      <c r="B372">
        <v>370</v>
      </c>
      <c r="C372" t="str">
        <f>IFERROR(SMALL(Anfangsbestände!A$5:A$100,B372),"")</f>
        <v/>
      </c>
      <c r="E372">
        <v>370</v>
      </c>
      <c r="F372" t="str">
        <f t="shared" si="16"/>
        <v/>
      </c>
      <c r="G372" t="str">
        <f t="shared" si="17"/>
        <v/>
      </c>
      <c r="H372" t="str">
        <f t="shared" si="15"/>
        <v/>
      </c>
      <c r="I372" t="str">
        <f>IFERROR(IF(H372="","",IF(H372=909000,Kollektenbons!I$5,SUMIFS(Anfangsbestände!F:F,Anfangsbestände!A:A,Nebenrechnungen!H372))),0)</f>
        <v/>
      </c>
      <c r="J372" t="str">
        <f>IFERROR(IF(H372="","",IF(H372=909000,Kollektenbons!J$5,SUMIFS(Kollektenübersicht!I:I,Kollektenübersicht!A:A,Nebenrechnungen!H372))),0)</f>
        <v/>
      </c>
      <c r="K372" t="str">
        <f>IFERROR(IF(H372="","",IF(H372=909000,Kollektenbons!K$5,SUMIFS(Kollektenübersicht!K:K,Kollektenübersicht!A:A,Nebenrechnungen!H372))),0)</f>
        <v/>
      </c>
    </row>
    <row r="373" spans="2:11" x14ac:dyDescent="0.25">
      <c r="B373">
        <v>371</v>
      </c>
      <c r="C373" t="str">
        <f>IFERROR(SMALL(Anfangsbestände!A$5:A$100,B373),"")</f>
        <v/>
      </c>
      <c r="E373">
        <v>371</v>
      </c>
      <c r="F373" t="str">
        <f t="shared" si="16"/>
        <v/>
      </c>
      <c r="G373" t="str">
        <f t="shared" si="17"/>
        <v/>
      </c>
      <c r="H373" t="str">
        <f t="shared" si="15"/>
        <v/>
      </c>
      <c r="I373" t="str">
        <f>IFERROR(IF(H373="","",IF(H373=909000,Kollektenbons!I$5,SUMIFS(Anfangsbestände!F:F,Anfangsbestände!A:A,Nebenrechnungen!H373))),0)</f>
        <v/>
      </c>
      <c r="J373" t="str">
        <f>IFERROR(IF(H373="","",IF(H373=909000,Kollektenbons!J$5,SUMIFS(Kollektenübersicht!I:I,Kollektenübersicht!A:A,Nebenrechnungen!H373))),0)</f>
        <v/>
      </c>
      <c r="K373" t="str">
        <f>IFERROR(IF(H373="","",IF(H373=909000,Kollektenbons!K$5,SUMIFS(Kollektenübersicht!K:K,Kollektenübersicht!A:A,Nebenrechnungen!H373))),0)</f>
        <v/>
      </c>
    </row>
    <row r="374" spans="2:11" x14ac:dyDescent="0.25">
      <c r="B374">
        <v>372</v>
      </c>
      <c r="C374" t="str">
        <f>IFERROR(SMALL(Anfangsbestände!A$5:A$100,B374),"")</f>
        <v/>
      </c>
      <c r="E374">
        <v>372</v>
      </c>
      <c r="F374" t="str">
        <f t="shared" si="16"/>
        <v/>
      </c>
      <c r="G374" t="str">
        <f t="shared" si="17"/>
        <v/>
      </c>
      <c r="H374" t="str">
        <f t="shared" si="15"/>
        <v/>
      </c>
      <c r="I374" t="str">
        <f>IFERROR(IF(H374="","",IF(H374=909000,Kollektenbons!I$5,SUMIFS(Anfangsbestände!F:F,Anfangsbestände!A:A,Nebenrechnungen!H374))),0)</f>
        <v/>
      </c>
      <c r="J374" t="str">
        <f>IFERROR(IF(H374="","",IF(H374=909000,Kollektenbons!J$5,SUMIFS(Kollektenübersicht!I:I,Kollektenübersicht!A:A,Nebenrechnungen!H374))),0)</f>
        <v/>
      </c>
      <c r="K374" t="str">
        <f>IFERROR(IF(H374="","",IF(H374=909000,Kollektenbons!K$5,SUMIFS(Kollektenübersicht!K:K,Kollektenübersicht!A:A,Nebenrechnungen!H374))),0)</f>
        <v/>
      </c>
    </row>
    <row r="375" spans="2:11" x14ac:dyDescent="0.25">
      <c r="B375">
        <v>373</v>
      </c>
      <c r="C375" t="str">
        <f>IFERROR(SMALL(Anfangsbestände!A$5:A$100,B375),"")</f>
        <v/>
      </c>
      <c r="E375">
        <v>373</v>
      </c>
      <c r="F375" t="str">
        <f t="shared" si="16"/>
        <v/>
      </c>
      <c r="G375" t="str">
        <f t="shared" si="17"/>
        <v/>
      </c>
      <c r="H375" t="str">
        <f t="shared" si="15"/>
        <v/>
      </c>
      <c r="I375" t="str">
        <f>IFERROR(IF(H375="","",IF(H375=909000,Kollektenbons!I$5,SUMIFS(Anfangsbestände!F:F,Anfangsbestände!A:A,Nebenrechnungen!H375))),0)</f>
        <v/>
      </c>
      <c r="J375" t="str">
        <f>IFERROR(IF(H375="","",IF(H375=909000,Kollektenbons!J$5,SUMIFS(Kollektenübersicht!I:I,Kollektenübersicht!A:A,Nebenrechnungen!H375))),0)</f>
        <v/>
      </c>
      <c r="K375" t="str">
        <f>IFERROR(IF(H375="","",IF(H375=909000,Kollektenbons!K$5,SUMIFS(Kollektenübersicht!K:K,Kollektenübersicht!A:A,Nebenrechnungen!H375))),0)</f>
        <v/>
      </c>
    </row>
    <row r="376" spans="2:11" x14ac:dyDescent="0.25">
      <c r="B376">
        <v>374</v>
      </c>
      <c r="C376" t="str">
        <f>IFERROR(SMALL(Anfangsbestände!A$5:A$100,B376),"")</f>
        <v/>
      </c>
      <c r="E376">
        <v>374</v>
      </c>
      <c r="F376" t="str">
        <f t="shared" si="16"/>
        <v/>
      </c>
      <c r="G376" t="str">
        <f t="shared" si="17"/>
        <v/>
      </c>
      <c r="H376" t="str">
        <f t="shared" si="15"/>
        <v/>
      </c>
      <c r="I376" t="str">
        <f>IFERROR(IF(H376="","",IF(H376=909000,Kollektenbons!I$5,SUMIFS(Anfangsbestände!F:F,Anfangsbestände!A:A,Nebenrechnungen!H376))),0)</f>
        <v/>
      </c>
      <c r="J376" t="str">
        <f>IFERROR(IF(H376="","",IF(H376=909000,Kollektenbons!J$5,SUMIFS(Kollektenübersicht!I:I,Kollektenübersicht!A:A,Nebenrechnungen!H376))),0)</f>
        <v/>
      </c>
      <c r="K376" t="str">
        <f>IFERROR(IF(H376="","",IF(H376=909000,Kollektenbons!K$5,SUMIFS(Kollektenübersicht!K:K,Kollektenübersicht!A:A,Nebenrechnungen!H376))),0)</f>
        <v/>
      </c>
    </row>
    <row r="377" spans="2:11" x14ac:dyDescent="0.25">
      <c r="B377">
        <v>375</v>
      </c>
      <c r="C377" t="str">
        <f>IFERROR(SMALL(Anfangsbestände!A$5:A$100,B377),"")</f>
        <v/>
      </c>
      <c r="E377">
        <v>375</v>
      </c>
      <c r="F377" t="str">
        <f t="shared" si="16"/>
        <v/>
      </c>
      <c r="G377" t="str">
        <f t="shared" si="17"/>
        <v/>
      </c>
      <c r="H377" t="str">
        <f t="shared" si="15"/>
        <v/>
      </c>
      <c r="I377" t="str">
        <f>IFERROR(IF(H377="","",IF(H377=909000,Kollektenbons!I$5,SUMIFS(Anfangsbestände!F:F,Anfangsbestände!A:A,Nebenrechnungen!H377))),0)</f>
        <v/>
      </c>
      <c r="J377" t="str">
        <f>IFERROR(IF(H377="","",IF(H377=909000,Kollektenbons!J$5,SUMIFS(Kollektenübersicht!I:I,Kollektenübersicht!A:A,Nebenrechnungen!H377))),0)</f>
        <v/>
      </c>
      <c r="K377" t="str">
        <f>IFERROR(IF(H377="","",IF(H377=909000,Kollektenbons!K$5,SUMIFS(Kollektenübersicht!K:K,Kollektenübersicht!A:A,Nebenrechnungen!H377))),0)</f>
        <v/>
      </c>
    </row>
    <row r="378" spans="2:11" x14ac:dyDescent="0.25">
      <c r="B378">
        <v>376</v>
      </c>
      <c r="C378" t="str">
        <f>IFERROR(SMALL(Anfangsbestände!A$5:A$100,B378),"")</f>
        <v/>
      </c>
      <c r="E378">
        <v>376</v>
      </c>
      <c r="F378" t="str">
        <f t="shared" si="16"/>
        <v/>
      </c>
      <c r="G378" t="str">
        <f t="shared" si="17"/>
        <v/>
      </c>
      <c r="H378" t="str">
        <f t="shared" si="15"/>
        <v/>
      </c>
      <c r="I378" t="str">
        <f>IFERROR(IF(H378="","",IF(H378=909000,Kollektenbons!I$5,SUMIFS(Anfangsbestände!F:F,Anfangsbestände!A:A,Nebenrechnungen!H378))),0)</f>
        <v/>
      </c>
      <c r="J378" t="str">
        <f>IFERROR(IF(H378="","",IF(H378=909000,Kollektenbons!J$5,SUMIFS(Kollektenübersicht!I:I,Kollektenübersicht!A:A,Nebenrechnungen!H378))),0)</f>
        <v/>
      </c>
      <c r="K378" t="str">
        <f>IFERROR(IF(H378="","",IF(H378=909000,Kollektenbons!K$5,SUMIFS(Kollektenübersicht!K:K,Kollektenübersicht!A:A,Nebenrechnungen!H378))),0)</f>
        <v/>
      </c>
    </row>
    <row r="379" spans="2:11" x14ac:dyDescent="0.25">
      <c r="B379">
        <v>377</v>
      </c>
      <c r="C379" t="str">
        <f>IFERROR(SMALL(Anfangsbestände!A$5:A$100,B379),"")</f>
        <v/>
      </c>
      <c r="E379">
        <v>377</v>
      </c>
      <c r="F379" t="str">
        <f t="shared" si="16"/>
        <v/>
      </c>
      <c r="G379" t="str">
        <f t="shared" si="17"/>
        <v/>
      </c>
      <c r="H379" t="str">
        <f t="shared" si="15"/>
        <v/>
      </c>
      <c r="I379" t="str">
        <f>IFERROR(IF(H379="","",IF(H379=909000,Kollektenbons!I$5,SUMIFS(Anfangsbestände!F:F,Anfangsbestände!A:A,Nebenrechnungen!H379))),0)</f>
        <v/>
      </c>
      <c r="J379" t="str">
        <f>IFERROR(IF(H379="","",IF(H379=909000,Kollektenbons!J$5,SUMIFS(Kollektenübersicht!I:I,Kollektenübersicht!A:A,Nebenrechnungen!H379))),0)</f>
        <v/>
      </c>
      <c r="K379" t="str">
        <f>IFERROR(IF(H379="","",IF(H379=909000,Kollektenbons!K$5,SUMIFS(Kollektenübersicht!K:K,Kollektenübersicht!A:A,Nebenrechnungen!H379))),0)</f>
        <v/>
      </c>
    </row>
    <row r="380" spans="2:11" x14ac:dyDescent="0.25">
      <c r="B380">
        <v>378</v>
      </c>
      <c r="C380" t="str">
        <f>IFERROR(SMALL(Anfangsbestände!A$5:A$100,B380),"")</f>
        <v/>
      </c>
      <c r="E380">
        <v>378</v>
      </c>
      <c r="F380" t="str">
        <f t="shared" si="16"/>
        <v/>
      </c>
      <c r="G380" t="str">
        <f t="shared" si="17"/>
        <v/>
      </c>
      <c r="H380" t="str">
        <f t="shared" si="15"/>
        <v/>
      </c>
      <c r="I380" t="str">
        <f>IFERROR(IF(H380="","",IF(H380=909000,Kollektenbons!I$5,SUMIFS(Anfangsbestände!F:F,Anfangsbestände!A:A,Nebenrechnungen!H380))),0)</f>
        <v/>
      </c>
      <c r="J380" t="str">
        <f>IFERROR(IF(H380="","",IF(H380=909000,Kollektenbons!J$5,SUMIFS(Kollektenübersicht!I:I,Kollektenübersicht!A:A,Nebenrechnungen!H380))),0)</f>
        <v/>
      </c>
      <c r="K380" t="str">
        <f>IFERROR(IF(H380="","",IF(H380=909000,Kollektenbons!K$5,SUMIFS(Kollektenübersicht!K:K,Kollektenübersicht!A:A,Nebenrechnungen!H380))),0)</f>
        <v/>
      </c>
    </row>
    <row r="381" spans="2:11" x14ac:dyDescent="0.25">
      <c r="B381">
        <v>379</v>
      </c>
      <c r="C381" t="str">
        <f>IFERROR(SMALL(Anfangsbestände!A$5:A$100,B381),"")</f>
        <v/>
      </c>
      <c r="E381">
        <v>379</v>
      </c>
      <c r="F381" t="str">
        <f t="shared" si="16"/>
        <v/>
      </c>
      <c r="G381" t="str">
        <f t="shared" si="17"/>
        <v/>
      </c>
      <c r="H381" t="str">
        <f t="shared" si="15"/>
        <v/>
      </c>
      <c r="I381" t="str">
        <f>IFERROR(IF(H381="","",IF(H381=909000,Kollektenbons!I$5,SUMIFS(Anfangsbestände!F:F,Anfangsbestände!A:A,Nebenrechnungen!H381))),0)</f>
        <v/>
      </c>
      <c r="J381" t="str">
        <f>IFERROR(IF(H381="","",IF(H381=909000,Kollektenbons!J$5,SUMIFS(Kollektenübersicht!I:I,Kollektenübersicht!A:A,Nebenrechnungen!H381))),0)</f>
        <v/>
      </c>
      <c r="K381" t="str">
        <f>IFERROR(IF(H381="","",IF(H381=909000,Kollektenbons!K$5,SUMIFS(Kollektenübersicht!K:K,Kollektenübersicht!A:A,Nebenrechnungen!H381))),0)</f>
        <v/>
      </c>
    </row>
    <row r="382" spans="2:11" x14ac:dyDescent="0.25">
      <c r="B382">
        <v>380</v>
      </c>
      <c r="C382" t="str">
        <f>IFERROR(SMALL(Anfangsbestände!A$5:A$100,B382),"")</f>
        <v/>
      </c>
      <c r="E382">
        <v>380</v>
      </c>
      <c r="F382" t="str">
        <f t="shared" si="16"/>
        <v/>
      </c>
      <c r="G382" t="str">
        <f t="shared" si="17"/>
        <v/>
      </c>
      <c r="H382" t="str">
        <f t="shared" si="15"/>
        <v/>
      </c>
      <c r="I382" t="str">
        <f>IFERROR(IF(H382="","",IF(H382=909000,Kollektenbons!I$5,SUMIFS(Anfangsbestände!F:F,Anfangsbestände!A:A,Nebenrechnungen!H382))),0)</f>
        <v/>
      </c>
      <c r="J382" t="str">
        <f>IFERROR(IF(H382="","",IF(H382=909000,Kollektenbons!J$5,SUMIFS(Kollektenübersicht!I:I,Kollektenübersicht!A:A,Nebenrechnungen!H382))),0)</f>
        <v/>
      </c>
      <c r="K382" t="str">
        <f>IFERROR(IF(H382="","",IF(H382=909000,Kollektenbons!K$5,SUMIFS(Kollektenübersicht!K:K,Kollektenübersicht!A:A,Nebenrechnungen!H382))),0)</f>
        <v/>
      </c>
    </row>
    <row r="383" spans="2:11" x14ac:dyDescent="0.25">
      <c r="B383">
        <v>381</v>
      </c>
      <c r="C383" t="str">
        <f>IFERROR(SMALL(Anfangsbestände!A$5:A$100,B383),"")</f>
        <v/>
      </c>
      <c r="E383">
        <v>381</v>
      </c>
      <c r="F383" t="str">
        <f t="shared" si="16"/>
        <v/>
      </c>
      <c r="G383" t="str">
        <f t="shared" si="17"/>
        <v/>
      </c>
      <c r="H383" t="str">
        <f t="shared" si="15"/>
        <v/>
      </c>
      <c r="I383" t="str">
        <f>IFERROR(IF(H383="","",IF(H383=909000,Kollektenbons!I$5,SUMIFS(Anfangsbestände!F:F,Anfangsbestände!A:A,Nebenrechnungen!H383))),0)</f>
        <v/>
      </c>
      <c r="J383" t="str">
        <f>IFERROR(IF(H383="","",IF(H383=909000,Kollektenbons!J$5,SUMIFS(Kollektenübersicht!I:I,Kollektenübersicht!A:A,Nebenrechnungen!H383))),0)</f>
        <v/>
      </c>
      <c r="K383" t="str">
        <f>IFERROR(IF(H383="","",IF(H383=909000,Kollektenbons!K$5,SUMIFS(Kollektenübersicht!K:K,Kollektenübersicht!A:A,Nebenrechnungen!H383))),0)</f>
        <v/>
      </c>
    </row>
    <row r="384" spans="2:11" x14ac:dyDescent="0.25">
      <c r="B384">
        <v>382</v>
      </c>
      <c r="C384" t="str">
        <f>IFERROR(SMALL(Anfangsbestände!A$5:A$100,B384),"")</f>
        <v/>
      </c>
      <c r="E384">
        <v>382</v>
      </c>
      <c r="F384" t="str">
        <f t="shared" si="16"/>
        <v/>
      </c>
      <c r="G384" t="str">
        <f t="shared" si="17"/>
        <v/>
      </c>
      <c r="H384" t="str">
        <f t="shared" si="15"/>
        <v/>
      </c>
      <c r="I384" t="str">
        <f>IFERROR(IF(H384="","",IF(H384=909000,Kollektenbons!I$5,SUMIFS(Anfangsbestände!F:F,Anfangsbestände!A:A,Nebenrechnungen!H384))),0)</f>
        <v/>
      </c>
      <c r="J384" t="str">
        <f>IFERROR(IF(H384="","",IF(H384=909000,Kollektenbons!J$5,SUMIFS(Kollektenübersicht!I:I,Kollektenübersicht!A:A,Nebenrechnungen!H384))),0)</f>
        <v/>
      </c>
      <c r="K384" t="str">
        <f>IFERROR(IF(H384="","",IF(H384=909000,Kollektenbons!K$5,SUMIFS(Kollektenübersicht!K:K,Kollektenübersicht!A:A,Nebenrechnungen!H384))),0)</f>
        <v/>
      </c>
    </row>
    <row r="385" spans="2:11" x14ac:dyDescent="0.25">
      <c r="B385">
        <v>383</v>
      </c>
      <c r="C385" t="str">
        <f>IFERROR(SMALL(Anfangsbestände!A$5:A$100,B385),"")</f>
        <v/>
      </c>
      <c r="E385">
        <v>383</v>
      </c>
      <c r="F385" t="str">
        <f t="shared" si="16"/>
        <v/>
      </c>
      <c r="G385" t="str">
        <f t="shared" si="17"/>
        <v/>
      </c>
      <c r="H385" t="str">
        <f t="shared" si="15"/>
        <v/>
      </c>
      <c r="I385" t="str">
        <f>IFERROR(IF(H385="","",IF(H385=909000,Kollektenbons!I$5,SUMIFS(Anfangsbestände!F:F,Anfangsbestände!A:A,Nebenrechnungen!H385))),0)</f>
        <v/>
      </c>
      <c r="J385" t="str">
        <f>IFERROR(IF(H385="","",IF(H385=909000,Kollektenbons!J$5,SUMIFS(Kollektenübersicht!I:I,Kollektenübersicht!A:A,Nebenrechnungen!H385))),0)</f>
        <v/>
      </c>
      <c r="K385" t="str">
        <f>IFERROR(IF(H385="","",IF(H385=909000,Kollektenbons!K$5,SUMIFS(Kollektenübersicht!K:K,Kollektenübersicht!A:A,Nebenrechnungen!H385))),0)</f>
        <v/>
      </c>
    </row>
    <row r="386" spans="2:11" x14ac:dyDescent="0.25">
      <c r="B386">
        <v>384</v>
      </c>
      <c r="C386" t="str">
        <f>IFERROR(SMALL(Anfangsbestände!A$5:A$100,B386),"")</f>
        <v/>
      </c>
      <c r="E386">
        <v>384</v>
      </c>
      <c r="F386" t="str">
        <f t="shared" si="16"/>
        <v/>
      </c>
      <c r="G386" t="str">
        <f t="shared" si="17"/>
        <v/>
      </c>
      <c r="H386" t="str">
        <f t="shared" si="15"/>
        <v/>
      </c>
      <c r="I386" t="str">
        <f>IFERROR(IF(H386="","",IF(H386=909000,Kollektenbons!I$5,SUMIFS(Anfangsbestände!F:F,Anfangsbestände!A:A,Nebenrechnungen!H386))),0)</f>
        <v/>
      </c>
      <c r="J386" t="str">
        <f>IFERROR(IF(H386="","",IF(H386=909000,Kollektenbons!J$5,SUMIFS(Kollektenübersicht!I:I,Kollektenübersicht!A:A,Nebenrechnungen!H386))),0)</f>
        <v/>
      </c>
      <c r="K386" t="str">
        <f>IFERROR(IF(H386="","",IF(H386=909000,Kollektenbons!K$5,SUMIFS(Kollektenübersicht!K:K,Kollektenübersicht!A:A,Nebenrechnungen!H386))),0)</f>
        <v/>
      </c>
    </row>
    <row r="387" spans="2:11" x14ac:dyDescent="0.25">
      <c r="B387">
        <v>385</v>
      </c>
      <c r="C387" t="str">
        <f>IFERROR(SMALL(Anfangsbestände!A$5:A$100,B387),"")</f>
        <v/>
      </c>
      <c r="E387">
        <v>385</v>
      </c>
      <c r="F387" t="str">
        <f t="shared" si="16"/>
        <v/>
      </c>
      <c r="G387" t="str">
        <f t="shared" si="17"/>
        <v/>
      </c>
      <c r="H387" t="str">
        <f t="shared" ref="H387:H450" si="18">IFERROR(VLOOKUP(G387,E:F,2,FALSE),"")</f>
        <v/>
      </c>
      <c r="I387" t="str">
        <f>IFERROR(IF(H387="","",IF(H387=909000,Kollektenbons!I$5,SUMIFS(Anfangsbestände!F:F,Anfangsbestände!A:A,Nebenrechnungen!H387))),0)</f>
        <v/>
      </c>
      <c r="J387" t="str">
        <f>IFERROR(IF(H387="","",IF(H387=909000,Kollektenbons!J$5,SUMIFS(Kollektenübersicht!I:I,Kollektenübersicht!A:A,Nebenrechnungen!H387))),0)</f>
        <v/>
      </c>
      <c r="K387" t="str">
        <f>IFERROR(IF(H387="","",IF(H387=909000,Kollektenbons!K$5,SUMIFS(Kollektenübersicht!K:K,Kollektenübersicht!A:A,Nebenrechnungen!H387))),0)</f>
        <v/>
      </c>
    </row>
    <row r="388" spans="2:11" x14ac:dyDescent="0.25">
      <c r="B388">
        <v>386</v>
      </c>
      <c r="C388" t="str">
        <f>IFERROR(SMALL(Anfangsbestände!A$5:A$100,B388),"")</f>
        <v/>
      </c>
      <c r="E388">
        <v>386</v>
      </c>
      <c r="F388" t="str">
        <f t="shared" ref="F388:F451" si="19">IFERROR(SMALL(C$3:C$911,E388),"")</f>
        <v/>
      </c>
      <c r="G388" t="str">
        <f t="shared" si="17"/>
        <v/>
      </c>
      <c r="H388" t="str">
        <f t="shared" si="18"/>
        <v/>
      </c>
      <c r="I388" t="str">
        <f>IFERROR(IF(H388="","",IF(H388=909000,Kollektenbons!I$5,SUMIFS(Anfangsbestände!F:F,Anfangsbestände!A:A,Nebenrechnungen!H388))),0)</f>
        <v/>
      </c>
      <c r="J388" t="str">
        <f>IFERROR(IF(H388="","",IF(H388=909000,Kollektenbons!J$5,SUMIFS(Kollektenübersicht!I:I,Kollektenübersicht!A:A,Nebenrechnungen!H388))),0)</f>
        <v/>
      </c>
      <c r="K388" t="str">
        <f>IFERROR(IF(H388="","",IF(H388=909000,Kollektenbons!K$5,SUMIFS(Kollektenübersicht!K:K,Kollektenübersicht!A:A,Nebenrechnungen!H388))),0)</f>
        <v/>
      </c>
    </row>
    <row r="389" spans="2:11" x14ac:dyDescent="0.25">
      <c r="B389">
        <v>387</v>
      </c>
      <c r="C389" t="str">
        <f>IFERROR(SMALL(Anfangsbestände!A$5:A$100,B389),"")</f>
        <v/>
      </c>
      <c r="E389">
        <v>387</v>
      </c>
      <c r="F389" t="str">
        <f t="shared" si="19"/>
        <v/>
      </c>
      <c r="G389" t="str">
        <f t="shared" si="17"/>
        <v/>
      </c>
      <c r="H389" t="str">
        <f t="shared" si="18"/>
        <v/>
      </c>
      <c r="I389" t="str">
        <f>IFERROR(IF(H389="","",IF(H389=909000,Kollektenbons!I$5,SUMIFS(Anfangsbestände!F:F,Anfangsbestände!A:A,Nebenrechnungen!H389))),0)</f>
        <v/>
      </c>
      <c r="J389" t="str">
        <f>IFERROR(IF(H389="","",IF(H389=909000,Kollektenbons!J$5,SUMIFS(Kollektenübersicht!I:I,Kollektenübersicht!A:A,Nebenrechnungen!H389))),0)</f>
        <v/>
      </c>
      <c r="K389" t="str">
        <f>IFERROR(IF(H389="","",IF(H389=909000,Kollektenbons!K$5,SUMIFS(Kollektenübersicht!K:K,Kollektenübersicht!A:A,Nebenrechnungen!H389))),0)</f>
        <v/>
      </c>
    </row>
    <row r="390" spans="2:11" x14ac:dyDescent="0.25">
      <c r="B390">
        <v>388</v>
      </c>
      <c r="C390" t="str">
        <f>IFERROR(SMALL(Anfangsbestände!A$5:A$100,B390),"")</f>
        <v/>
      </c>
      <c r="E390">
        <v>388</v>
      </c>
      <c r="F390" t="str">
        <f t="shared" si="19"/>
        <v/>
      </c>
      <c r="G390" t="str">
        <f t="shared" si="17"/>
        <v/>
      </c>
      <c r="H390" t="str">
        <f t="shared" si="18"/>
        <v/>
      </c>
      <c r="I390" t="str">
        <f>IFERROR(IF(H390="","",IF(H390=909000,Kollektenbons!I$5,SUMIFS(Anfangsbestände!F:F,Anfangsbestände!A:A,Nebenrechnungen!H390))),0)</f>
        <v/>
      </c>
      <c r="J390" t="str">
        <f>IFERROR(IF(H390="","",IF(H390=909000,Kollektenbons!J$5,SUMIFS(Kollektenübersicht!I:I,Kollektenübersicht!A:A,Nebenrechnungen!H390))),0)</f>
        <v/>
      </c>
      <c r="K390" t="str">
        <f>IFERROR(IF(H390="","",IF(H390=909000,Kollektenbons!K$5,SUMIFS(Kollektenübersicht!K:K,Kollektenübersicht!A:A,Nebenrechnungen!H390))),0)</f>
        <v/>
      </c>
    </row>
    <row r="391" spans="2:11" x14ac:dyDescent="0.25">
      <c r="B391">
        <v>389</v>
      </c>
      <c r="C391" t="str">
        <f>IFERROR(SMALL(Anfangsbestände!A$5:A$100,B391),"")</f>
        <v/>
      </c>
      <c r="E391">
        <v>389</v>
      </c>
      <c r="F391" t="str">
        <f t="shared" si="19"/>
        <v/>
      </c>
      <c r="G391" t="str">
        <f t="shared" si="17"/>
        <v/>
      </c>
      <c r="H391" t="str">
        <f t="shared" si="18"/>
        <v/>
      </c>
      <c r="I391" t="str">
        <f>IFERROR(IF(H391="","",IF(H391=909000,Kollektenbons!I$5,SUMIFS(Anfangsbestände!F:F,Anfangsbestände!A:A,Nebenrechnungen!H391))),0)</f>
        <v/>
      </c>
      <c r="J391" t="str">
        <f>IFERROR(IF(H391="","",IF(H391=909000,Kollektenbons!J$5,SUMIFS(Kollektenübersicht!I:I,Kollektenübersicht!A:A,Nebenrechnungen!H391))),0)</f>
        <v/>
      </c>
      <c r="K391" t="str">
        <f>IFERROR(IF(H391="","",IF(H391=909000,Kollektenbons!K$5,SUMIFS(Kollektenübersicht!K:K,Kollektenübersicht!A:A,Nebenrechnungen!H391))),0)</f>
        <v/>
      </c>
    </row>
    <row r="392" spans="2:11" x14ac:dyDescent="0.25">
      <c r="B392">
        <v>390</v>
      </c>
      <c r="C392" t="str">
        <f>IFERROR(SMALL(Anfangsbestände!A$5:A$100,B392),"")</f>
        <v/>
      </c>
      <c r="E392">
        <v>390</v>
      </c>
      <c r="F392" t="str">
        <f t="shared" si="19"/>
        <v/>
      </c>
      <c r="G392" t="str">
        <f t="shared" ref="G392:G455" si="20">IF(F392=F391,"",E392)</f>
        <v/>
      </c>
      <c r="H392" t="str">
        <f t="shared" si="18"/>
        <v/>
      </c>
      <c r="I392" t="str">
        <f>IFERROR(IF(H392="","",IF(H392=909000,Kollektenbons!I$5,SUMIFS(Anfangsbestände!F:F,Anfangsbestände!A:A,Nebenrechnungen!H392))),0)</f>
        <v/>
      </c>
      <c r="J392" t="str">
        <f>IFERROR(IF(H392="","",IF(H392=909000,Kollektenbons!J$5,SUMIFS(Kollektenübersicht!I:I,Kollektenübersicht!A:A,Nebenrechnungen!H392))),0)</f>
        <v/>
      </c>
      <c r="K392" t="str">
        <f>IFERROR(IF(H392="","",IF(H392=909000,Kollektenbons!K$5,SUMIFS(Kollektenübersicht!K:K,Kollektenübersicht!A:A,Nebenrechnungen!H392))),0)</f>
        <v/>
      </c>
    </row>
    <row r="393" spans="2:11" x14ac:dyDescent="0.25">
      <c r="B393">
        <v>391</v>
      </c>
      <c r="C393" t="str">
        <f>IFERROR(SMALL(Anfangsbestände!A$5:A$100,B393),"")</f>
        <v/>
      </c>
      <c r="E393">
        <v>391</v>
      </c>
      <c r="F393" t="str">
        <f t="shared" si="19"/>
        <v/>
      </c>
      <c r="G393" t="str">
        <f t="shared" si="20"/>
        <v/>
      </c>
      <c r="H393" t="str">
        <f t="shared" si="18"/>
        <v/>
      </c>
      <c r="I393" t="str">
        <f>IFERROR(IF(H393="","",IF(H393=909000,Kollektenbons!I$5,SUMIFS(Anfangsbestände!F:F,Anfangsbestände!A:A,Nebenrechnungen!H393))),0)</f>
        <v/>
      </c>
      <c r="J393" t="str">
        <f>IFERROR(IF(H393="","",IF(H393=909000,Kollektenbons!J$5,SUMIFS(Kollektenübersicht!I:I,Kollektenübersicht!A:A,Nebenrechnungen!H393))),0)</f>
        <v/>
      </c>
      <c r="K393" t="str">
        <f>IFERROR(IF(H393="","",IF(H393=909000,Kollektenbons!K$5,SUMIFS(Kollektenübersicht!K:K,Kollektenübersicht!A:A,Nebenrechnungen!H393))),0)</f>
        <v/>
      </c>
    </row>
    <row r="394" spans="2:11" x14ac:dyDescent="0.25">
      <c r="B394">
        <v>392</v>
      </c>
      <c r="C394" t="str">
        <f>IFERROR(SMALL(Anfangsbestände!A$5:A$100,B394),"")</f>
        <v/>
      </c>
      <c r="E394">
        <v>392</v>
      </c>
      <c r="F394" t="str">
        <f t="shared" si="19"/>
        <v/>
      </c>
      <c r="G394" t="str">
        <f t="shared" si="20"/>
        <v/>
      </c>
      <c r="H394" t="str">
        <f t="shared" si="18"/>
        <v/>
      </c>
      <c r="I394" t="str">
        <f>IFERROR(IF(H394="","",IF(H394=909000,Kollektenbons!I$5,SUMIFS(Anfangsbestände!F:F,Anfangsbestände!A:A,Nebenrechnungen!H394))),0)</f>
        <v/>
      </c>
      <c r="J394" t="str">
        <f>IFERROR(IF(H394="","",IF(H394=909000,Kollektenbons!J$5,SUMIFS(Kollektenübersicht!I:I,Kollektenübersicht!A:A,Nebenrechnungen!H394))),0)</f>
        <v/>
      </c>
      <c r="K394" t="str">
        <f>IFERROR(IF(H394="","",IF(H394=909000,Kollektenbons!K$5,SUMIFS(Kollektenübersicht!K:K,Kollektenübersicht!A:A,Nebenrechnungen!H394))),0)</f>
        <v/>
      </c>
    </row>
    <row r="395" spans="2:11" x14ac:dyDescent="0.25">
      <c r="B395">
        <v>393</v>
      </c>
      <c r="C395" t="str">
        <f>IFERROR(SMALL(Anfangsbestände!A$5:A$100,B395),"")</f>
        <v/>
      </c>
      <c r="E395">
        <v>393</v>
      </c>
      <c r="F395" t="str">
        <f t="shared" si="19"/>
        <v/>
      </c>
      <c r="G395" t="str">
        <f t="shared" si="20"/>
        <v/>
      </c>
      <c r="H395" t="str">
        <f t="shared" si="18"/>
        <v/>
      </c>
      <c r="I395" t="str">
        <f>IFERROR(IF(H395="","",IF(H395=909000,Kollektenbons!I$5,SUMIFS(Anfangsbestände!F:F,Anfangsbestände!A:A,Nebenrechnungen!H395))),0)</f>
        <v/>
      </c>
      <c r="J395" t="str">
        <f>IFERROR(IF(H395="","",IF(H395=909000,Kollektenbons!J$5,SUMIFS(Kollektenübersicht!I:I,Kollektenübersicht!A:A,Nebenrechnungen!H395))),0)</f>
        <v/>
      </c>
      <c r="K395" t="str">
        <f>IFERROR(IF(H395="","",IF(H395=909000,Kollektenbons!K$5,SUMIFS(Kollektenübersicht!K:K,Kollektenübersicht!A:A,Nebenrechnungen!H395))),0)</f>
        <v/>
      </c>
    </row>
    <row r="396" spans="2:11" x14ac:dyDescent="0.25">
      <c r="B396">
        <v>394</v>
      </c>
      <c r="C396" t="str">
        <f>IFERROR(SMALL(Anfangsbestände!A$5:A$100,B396),"")</f>
        <v/>
      </c>
      <c r="E396">
        <v>394</v>
      </c>
      <c r="F396" t="str">
        <f t="shared" si="19"/>
        <v/>
      </c>
      <c r="G396" t="str">
        <f t="shared" si="20"/>
        <v/>
      </c>
      <c r="H396" t="str">
        <f t="shared" si="18"/>
        <v/>
      </c>
      <c r="I396" t="str">
        <f>IFERROR(IF(H396="","",IF(H396=909000,Kollektenbons!I$5,SUMIFS(Anfangsbestände!F:F,Anfangsbestände!A:A,Nebenrechnungen!H396))),0)</f>
        <v/>
      </c>
      <c r="J396" t="str">
        <f>IFERROR(IF(H396="","",IF(H396=909000,Kollektenbons!J$5,SUMIFS(Kollektenübersicht!I:I,Kollektenübersicht!A:A,Nebenrechnungen!H396))),0)</f>
        <v/>
      </c>
      <c r="K396" t="str">
        <f>IFERROR(IF(H396="","",IF(H396=909000,Kollektenbons!K$5,SUMIFS(Kollektenübersicht!K:K,Kollektenübersicht!A:A,Nebenrechnungen!H396))),0)</f>
        <v/>
      </c>
    </row>
    <row r="397" spans="2:11" x14ac:dyDescent="0.25">
      <c r="B397">
        <v>395</v>
      </c>
      <c r="C397" t="str">
        <f>IFERROR(SMALL(Anfangsbestände!A$5:A$100,B397),"")</f>
        <v/>
      </c>
      <c r="E397">
        <v>395</v>
      </c>
      <c r="F397" t="str">
        <f t="shared" si="19"/>
        <v/>
      </c>
      <c r="G397" t="str">
        <f t="shared" si="20"/>
        <v/>
      </c>
      <c r="H397" t="str">
        <f t="shared" si="18"/>
        <v/>
      </c>
      <c r="I397" t="str">
        <f>IFERROR(IF(H397="","",IF(H397=909000,Kollektenbons!I$5,SUMIFS(Anfangsbestände!F:F,Anfangsbestände!A:A,Nebenrechnungen!H397))),0)</f>
        <v/>
      </c>
      <c r="J397" t="str">
        <f>IFERROR(IF(H397="","",IF(H397=909000,Kollektenbons!J$5,SUMIFS(Kollektenübersicht!I:I,Kollektenübersicht!A:A,Nebenrechnungen!H397))),0)</f>
        <v/>
      </c>
      <c r="K397" t="str">
        <f>IFERROR(IF(H397="","",IF(H397=909000,Kollektenbons!K$5,SUMIFS(Kollektenübersicht!K:K,Kollektenübersicht!A:A,Nebenrechnungen!H397))),0)</f>
        <v/>
      </c>
    </row>
    <row r="398" spans="2:11" x14ac:dyDescent="0.25">
      <c r="B398">
        <v>396</v>
      </c>
      <c r="C398" t="str">
        <f>IFERROR(SMALL(Anfangsbestände!A$5:A$100,B398),"")</f>
        <v/>
      </c>
      <c r="E398">
        <v>396</v>
      </c>
      <c r="F398" t="str">
        <f t="shared" si="19"/>
        <v/>
      </c>
      <c r="G398" t="str">
        <f t="shared" si="20"/>
        <v/>
      </c>
      <c r="H398" t="str">
        <f t="shared" si="18"/>
        <v/>
      </c>
      <c r="I398" t="str">
        <f>IFERROR(IF(H398="","",IF(H398=909000,Kollektenbons!I$5,SUMIFS(Anfangsbestände!F:F,Anfangsbestände!A:A,Nebenrechnungen!H398))),0)</f>
        <v/>
      </c>
      <c r="J398" t="str">
        <f>IFERROR(IF(H398="","",IF(H398=909000,Kollektenbons!J$5,SUMIFS(Kollektenübersicht!I:I,Kollektenübersicht!A:A,Nebenrechnungen!H398))),0)</f>
        <v/>
      </c>
      <c r="K398" t="str">
        <f>IFERROR(IF(H398="","",IF(H398=909000,Kollektenbons!K$5,SUMIFS(Kollektenübersicht!K:K,Kollektenübersicht!A:A,Nebenrechnungen!H398))),0)</f>
        <v/>
      </c>
    </row>
    <row r="399" spans="2:11" x14ac:dyDescent="0.25">
      <c r="B399">
        <v>397</v>
      </c>
      <c r="C399" t="str">
        <f>IFERROR(SMALL(Anfangsbestände!A$5:A$100,B399),"")</f>
        <v/>
      </c>
      <c r="E399">
        <v>397</v>
      </c>
      <c r="F399" t="str">
        <f t="shared" si="19"/>
        <v/>
      </c>
      <c r="G399" t="str">
        <f t="shared" si="20"/>
        <v/>
      </c>
      <c r="H399" t="str">
        <f t="shared" si="18"/>
        <v/>
      </c>
      <c r="I399" t="str">
        <f>IFERROR(IF(H399="","",IF(H399=909000,Kollektenbons!I$5,SUMIFS(Anfangsbestände!F:F,Anfangsbestände!A:A,Nebenrechnungen!H399))),0)</f>
        <v/>
      </c>
      <c r="J399" t="str">
        <f>IFERROR(IF(H399="","",IF(H399=909000,Kollektenbons!J$5,SUMIFS(Kollektenübersicht!I:I,Kollektenübersicht!A:A,Nebenrechnungen!H399))),0)</f>
        <v/>
      </c>
      <c r="K399" t="str">
        <f>IFERROR(IF(H399="","",IF(H399=909000,Kollektenbons!K$5,SUMIFS(Kollektenübersicht!K:K,Kollektenübersicht!A:A,Nebenrechnungen!H399))),0)</f>
        <v/>
      </c>
    </row>
    <row r="400" spans="2:11" x14ac:dyDescent="0.25">
      <c r="B400">
        <v>398</v>
      </c>
      <c r="C400" t="str">
        <f>IFERROR(SMALL(Anfangsbestände!A$5:A$100,B400),"")</f>
        <v/>
      </c>
      <c r="E400">
        <v>398</v>
      </c>
      <c r="F400" t="str">
        <f t="shared" si="19"/>
        <v/>
      </c>
      <c r="G400" t="str">
        <f t="shared" si="20"/>
        <v/>
      </c>
      <c r="H400" t="str">
        <f t="shared" si="18"/>
        <v/>
      </c>
      <c r="I400" t="str">
        <f>IFERROR(IF(H400="","",IF(H400=909000,Kollektenbons!I$5,SUMIFS(Anfangsbestände!F:F,Anfangsbestände!A:A,Nebenrechnungen!H400))),0)</f>
        <v/>
      </c>
      <c r="J400" t="str">
        <f>IFERROR(IF(H400="","",IF(H400=909000,Kollektenbons!J$5,SUMIFS(Kollektenübersicht!I:I,Kollektenübersicht!A:A,Nebenrechnungen!H400))),0)</f>
        <v/>
      </c>
      <c r="K400" t="str">
        <f>IFERROR(IF(H400="","",IF(H400=909000,Kollektenbons!K$5,SUMIFS(Kollektenübersicht!K:K,Kollektenübersicht!A:A,Nebenrechnungen!H400))),0)</f>
        <v/>
      </c>
    </row>
    <row r="401" spans="2:11" x14ac:dyDescent="0.25">
      <c r="B401">
        <v>399</v>
      </c>
      <c r="C401" t="str">
        <f>IFERROR(SMALL(Anfangsbestände!A$5:A$100,B401),"")</f>
        <v/>
      </c>
      <c r="E401">
        <v>399</v>
      </c>
      <c r="F401" t="str">
        <f t="shared" si="19"/>
        <v/>
      </c>
      <c r="G401" t="str">
        <f t="shared" si="20"/>
        <v/>
      </c>
      <c r="H401" t="str">
        <f t="shared" si="18"/>
        <v/>
      </c>
      <c r="I401" t="str">
        <f>IFERROR(IF(H401="","",IF(H401=909000,Kollektenbons!I$5,SUMIFS(Anfangsbestände!F:F,Anfangsbestände!A:A,Nebenrechnungen!H401))),0)</f>
        <v/>
      </c>
      <c r="J401" t="str">
        <f>IFERROR(IF(H401="","",IF(H401=909000,Kollektenbons!J$5,SUMIFS(Kollektenübersicht!I:I,Kollektenübersicht!A:A,Nebenrechnungen!H401))),0)</f>
        <v/>
      </c>
      <c r="K401" t="str">
        <f>IFERROR(IF(H401="","",IF(H401=909000,Kollektenbons!K$5,SUMIFS(Kollektenübersicht!K:K,Kollektenübersicht!A:A,Nebenrechnungen!H401))),0)</f>
        <v/>
      </c>
    </row>
    <row r="402" spans="2:11" x14ac:dyDescent="0.25">
      <c r="B402">
        <v>400</v>
      </c>
      <c r="C402" t="str">
        <f>IFERROR(SMALL(Anfangsbestände!A$5:A$100,B402),"")</f>
        <v/>
      </c>
      <c r="E402">
        <v>400</v>
      </c>
      <c r="F402" t="str">
        <f t="shared" si="19"/>
        <v/>
      </c>
      <c r="G402" t="str">
        <f t="shared" si="20"/>
        <v/>
      </c>
      <c r="H402" t="str">
        <f t="shared" si="18"/>
        <v/>
      </c>
      <c r="I402" t="str">
        <f>IFERROR(IF(H402="","",IF(H402=909000,Kollektenbons!I$5,SUMIFS(Anfangsbestände!F:F,Anfangsbestände!A:A,Nebenrechnungen!H402))),0)</f>
        <v/>
      </c>
      <c r="J402" t="str">
        <f>IFERROR(IF(H402="","",IF(H402=909000,Kollektenbons!J$5,SUMIFS(Kollektenübersicht!I:I,Kollektenübersicht!A:A,Nebenrechnungen!H402))),0)</f>
        <v/>
      </c>
      <c r="K402" t="str">
        <f>IFERROR(IF(H402="","",IF(H402=909000,Kollektenbons!K$5,SUMIFS(Kollektenübersicht!K:K,Kollektenübersicht!A:A,Nebenrechnungen!H402))),0)</f>
        <v/>
      </c>
    </row>
    <row r="403" spans="2:11" x14ac:dyDescent="0.25">
      <c r="B403">
        <v>401</v>
      </c>
      <c r="C403" t="str">
        <f>IFERROR(SMALL(Anfangsbestände!A$5:A$100,B403),"")</f>
        <v/>
      </c>
      <c r="E403">
        <v>401</v>
      </c>
      <c r="F403" t="str">
        <f t="shared" si="19"/>
        <v/>
      </c>
      <c r="G403" t="str">
        <f t="shared" si="20"/>
        <v/>
      </c>
      <c r="H403" t="str">
        <f t="shared" si="18"/>
        <v/>
      </c>
      <c r="I403" t="str">
        <f>IFERROR(IF(H403="","",IF(H403=909000,Kollektenbons!I$5,SUMIFS(Anfangsbestände!F:F,Anfangsbestände!A:A,Nebenrechnungen!H403))),0)</f>
        <v/>
      </c>
      <c r="J403" t="str">
        <f>IFERROR(IF(H403="","",IF(H403=909000,Kollektenbons!J$5,SUMIFS(Kollektenübersicht!I:I,Kollektenübersicht!A:A,Nebenrechnungen!H403))),0)</f>
        <v/>
      </c>
      <c r="K403" t="str">
        <f>IFERROR(IF(H403="","",IF(H403=909000,Kollektenbons!K$5,SUMIFS(Kollektenübersicht!K:K,Kollektenübersicht!A:A,Nebenrechnungen!H403))),0)</f>
        <v/>
      </c>
    </row>
    <row r="404" spans="2:11" x14ac:dyDescent="0.25">
      <c r="B404">
        <v>402</v>
      </c>
      <c r="C404" t="str">
        <f>IFERROR(SMALL(Anfangsbestände!A$5:A$100,B404),"")</f>
        <v/>
      </c>
      <c r="E404">
        <v>402</v>
      </c>
      <c r="F404" t="str">
        <f t="shared" si="19"/>
        <v/>
      </c>
      <c r="G404" t="str">
        <f t="shared" si="20"/>
        <v/>
      </c>
      <c r="H404" t="str">
        <f t="shared" si="18"/>
        <v/>
      </c>
      <c r="I404" t="str">
        <f>IFERROR(IF(H404="","",IF(H404=909000,Kollektenbons!I$5,SUMIFS(Anfangsbestände!F:F,Anfangsbestände!A:A,Nebenrechnungen!H404))),0)</f>
        <v/>
      </c>
      <c r="J404" t="str">
        <f>IFERROR(IF(H404="","",IF(H404=909000,Kollektenbons!J$5,SUMIFS(Kollektenübersicht!I:I,Kollektenübersicht!A:A,Nebenrechnungen!H404))),0)</f>
        <v/>
      </c>
      <c r="K404" t="str">
        <f>IFERROR(IF(H404="","",IF(H404=909000,Kollektenbons!K$5,SUMIFS(Kollektenübersicht!K:K,Kollektenübersicht!A:A,Nebenrechnungen!H404))),0)</f>
        <v/>
      </c>
    </row>
    <row r="405" spans="2:11" x14ac:dyDescent="0.25">
      <c r="B405">
        <v>403</v>
      </c>
      <c r="C405" t="str">
        <f>IFERROR(SMALL(Anfangsbestände!A$5:A$100,B405),"")</f>
        <v/>
      </c>
      <c r="E405">
        <v>403</v>
      </c>
      <c r="F405" t="str">
        <f t="shared" si="19"/>
        <v/>
      </c>
      <c r="G405" t="str">
        <f t="shared" si="20"/>
        <v/>
      </c>
      <c r="H405" t="str">
        <f t="shared" si="18"/>
        <v/>
      </c>
      <c r="I405" t="str">
        <f>IFERROR(IF(H405="","",IF(H405=909000,Kollektenbons!I$5,SUMIFS(Anfangsbestände!F:F,Anfangsbestände!A:A,Nebenrechnungen!H405))),0)</f>
        <v/>
      </c>
      <c r="J405" t="str">
        <f>IFERROR(IF(H405="","",IF(H405=909000,Kollektenbons!J$5,SUMIFS(Kollektenübersicht!I:I,Kollektenübersicht!A:A,Nebenrechnungen!H405))),0)</f>
        <v/>
      </c>
      <c r="K405" t="str">
        <f>IFERROR(IF(H405="","",IF(H405=909000,Kollektenbons!K$5,SUMIFS(Kollektenübersicht!K:K,Kollektenübersicht!A:A,Nebenrechnungen!H405))),0)</f>
        <v/>
      </c>
    </row>
    <row r="406" spans="2:11" x14ac:dyDescent="0.25">
      <c r="B406">
        <v>404</v>
      </c>
      <c r="C406" t="str">
        <f>IFERROR(SMALL(Anfangsbestände!A$5:A$100,B406),"")</f>
        <v/>
      </c>
      <c r="E406">
        <v>404</v>
      </c>
      <c r="F406" t="str">
        <f t="shared" si="19"/>
        <v/>
      </c>
      <c r="G406" t="str">
        <f t="shared" si="20"/>
        <v/>
      </c>
      <c r="H406" t="str">
        <f t="shared" si="18"/>
        <v/>
      </c>
      <c r="I406" t="str">
        <f>IFERROR(IF(H406="","",IF(H406=909000,Kollektenbons!I$5,SUMIFS(Anfangsbestände!F:F,Anfangsbestände!A:A,Nebenrechnungen!H406))),0)</f>
        <v/>
      </c>
      <c r="J406" t="str">
        <f>IFERROR(IF(H406="","",IF(H406=909000,Kollektenbons!J$5,SUMIFS(Kollektenübersicht!I:I,Kollektenübersicht!A:A,Nebenrechnungen!H406))),0)</f>
        <v/>
      </c>
      <c r="K406" t="str">
        <f>IFERROR(IF(H406="","",IF(H406=909000,Kollektenbons!K$5,SUMIFS(Kollektenübersicht!K:K,Kollektenübersicht!A:A,Nebenrechnungen!H406))),0)</f>
        <v/>
      </c>
    </row>
    <row r="407" spans="2:11" x14ac:dyDescent="0.25">
      <c r="B407">
        <v>405</v>
      </c>
      <c r="C407" t="str">
        <f>IFERROR(SMALL(Anfangsbestände!A$5:A$100,B407),"")</f>
        <v/>
      </c>
      <c r="E407">
        <v>405</v>
      </c>
      <c r="F407" t="str">
        <f t="shared" si="19"/>
        <v/>
      </c>
      <c r="G407" t="str">
        <f t="shared" si="20"/>
        <v/>
      </c>
      <c r="H407" t="str">
        <f t="shared" si="18"/>
        <v/>
      </c>
      <c r="I407" t="str">
        <f>IFERROR(IF(H407="","",IF(H407=909000,Kollektenbons!I$5,SUMIFS(Anfangsbestände!F:F,Anfangsbestände!A:A,Nebenrechnungen!H407))),0)</f>
        <v/>
      </c>
      <c r="J407" t="str">
        <f>IFERROR(IF(H407="","",IF(H407=909000,Kollektenbons!J$5,SUMIFS(Kollektenübersicht!I:I,Kollektenübersicht!A:A,Nebenrechnungen!H407))),0)</f>
        <v/>
      </c>
      <c r="K407" t="str">
        <f>IFERROR(IF(H407="","",IF(H407=909000,Kollektenbons!K$5,SUMIFS(Kollektenübersicht!K:K,Kollektenübersicht!A:A,Nebenrechnungen!H407))),0)</f>
        <v/>
      </c>
    </row>
    <row r="408" spans="2:11" x14ac:dyDescent="0.25">
      <c r="B408">
        <v>406</v>
      </c>
      <c r="C408" t="str">
        <f>IFERROR(SMALL(Anfangsbestände!A$5:A$100,B408),"")</f>
        <v/>
      </c>
      <c r="E408">
        <v>406</v>
      </c>
      <c r="F408" t="str">
        <f t="shared" si="19"/>
        <v/>
      </c>
      <c r="G408" t="str">
        <f t="shared" si="20"/>
        <v/>
      </c>
      <c r="H408" t="str">
        <f t="shared" si="18"/>
        <v/>
      </c>
      <c r="I408" t="str">
        <f>IFERROR(IF(H408="","",IF(H408=909000,Kollektenbons!I$5,SUMIFS(Anfangsbestände!F:F,Anfangsbestände!A:A,Nebenrechnungen!H408))),0)</f>
        <v/>
      </c>
      <c r="J408" t="str">
        <f>IFERROR(IF(H408="","",IF(H408=909000,Kollektenbons!J$5,SUMIFS(Kollektenübersicht!I:I,Kollektenübersicht!A:A,Nebenrechnungen!H408))),0)</f>
        <v/>
      </c>
      <c r="K408" t="str">
        <f>IFERROR(IF(H408="","",IF(H408=909000,Kollektenbons!K$5,SUMIFS(Kollektenübersicht!K:K,Kollektenübersicht!A:A,Nebenrechnungen!H408))),0)</f>
        <v/>
      </c>
    </row>
    <row r="409" spans="2:11" x14ac:dyDescent="0.25">
      <c r="B409">
        <v>407</v>
      </c>
      <c r="C409" t="str">
        <f>IFERROR(SMALL(Anfangsbestände!A$5:A$100,B409),"")</f>
        <v/>
      </c>
      <c r="E409">
        <v>407</v>
      </c>
      <c r="F409" t="str">
        <f t="shared" si="19"/>
        <v/>
      </c>
      <c r="G409" t="str">
        <f t="shared" si="20"/>
        <v/>
      </c>
      <c r="H409" t="str">
        <f t="shared" si="18"/>
        <v/>
      </c>
      <c r="I409" t="str">
        <f>IFERROR(IF(H409="","",IF(H409=909000,Kollektenbons!I$5,SUMIFS(Anfangsbestände!F:F,Anfangsbestände!A:A,Nebenrechnungen!H409))),0)</f>
        <v/>
      </c>
      <c r="J409" t="str">
        <f>IFERROR(IF(H409="","",IF(H409=909000,Kollektenbons!J$5,SUMIFS(Kollektenübersicht!I:I,Kollektenübersicht!A:A,Nebenrechnungen!H409))),0)</f>
        <v/>
      </c>
      <c r="K409" t="str">
        <f>IFERROR(IF(H409="","",IF(H409=909000,Kollektenbons!K$5,SUMIFS(Kollektenübersicht!K:K,Kollektenübersicht!A:A,Nebenrechnungen!H409))),0)</f>
        <v/>
      </c>
    </row>
    <row r="410" spans="2:11" x14ac:dyDescent="0.25">
      <c r="B410">
        <v>408</v>
      </c>
      <c r="C410" t="str">
        <f>IFERROR(SMALL(Anfangsbestände!A$5:A$100,B410),"")</f>
        <v/>
      </c>
      <c r="E410">
        <v>408</v>
      </c>
      <c r="F410" t="str">
        <f t="shared" si="19"/>
        <v/>
      </c>
      <c r="G410" t="str">
        <f t="shared" si="20"/>
        <v/>
      </c>
      <c r="H410" t="str">
        <f t="shared" si="18"/>
        <v/>
      </c>
      <c r="I410" t="str">
        <f>IFERROR(IF(H410="","",IF(H410=909000,Kollektenbons!I$5,SUMIFS(Anfangsbestände!F:F,Anfangsbestände!A:A,Nebenrechnungen!H410))),0)</f>
        <v/>
      </c>
      <c r="J410" t="str">
        <f>IFERROR(IF(H410="","",IF(H410=909000,Kollektenbons!J$5,SUMIFS(Kollektenübersicht!I:I,Kollektenübersicht!A:A,Nebenrechnungen!H410))),0)</f>
        <v/>
      </c>
      <c r="K410" t="str">
        <f>IFERROR(IF(H410="","",IF(H410=909000,Kollektenbons!K$5,SUMIFS(Kollektenübersicht!K:K,Kollektenübersicht!A:A,Nebenrechnungen!H410))),0)</f>
        <v/>
      </c>
    </row>
    <row r="411" spans="2:11" x14ac:dyDescent="0.25">
      <c r="B411">
        <v>409</v>
      </c>
      <c r="C411" t="str">
        <f>IFERROR(SMALL(Anfangsbestände!A$5:A$100,B411),"")</f>
        <v/>
      </c>
      <c r="E411">
        <v>409</v>
      </c>
      <c r="F411" t="str">
        <f t="shared" si="19"/>
        <v/>
      </c>
      <c r="G411" t="str">
        <f t="shared" si="20"/>
        <v/>
      </c>
      <c r="H411" t="str">
        <f t="shared" si="18"/>
        <v/>
      </c>
      <c r="I411" t="str">
        <f>IFERROR(IF(H411="","",IF(H411=909000,Kollektenbons!I$5,SUMIFS(Anfangsbestände!F:F,Anfangsbestände!A:A,Nebenrechnungen!H411))),0)</f>
        <v/>
      </c>
      <c r="J411" t="str">
        <f>IFERROR(IF(H411="","",IF(H411=909000,Kollektenbons!J$5,SUMIFS(Kollektenübersicht!I:I,Kollektenübersicht!A:A,Nebenrechnungen!H411))),0)</f>
        <v/>
      </c>
      <c r="K411" t="str">
        <f>IFERROR(IF(H411="","",IF(H411=909000,Kollektenbons!K$5,SUMIFS(Kollektenübersicht!K:K,Kollektenübersicht!A:A,Nebenrechnungen!H411))),0)</f>
        <v/>
      </c>
    </row>
    <row r="412" spans="2:11" x14ac:dyDescent="0.25">
      <c r="B412">
        <v>410</v>
      </c>
      <c r="C412" t="str">
        <f>IFERROR(SMALL(Anfangsbestände!A$5:A$100,B412),"")</f>
        <v/>
      </c>
      <c r="E412">
        <v>410</v>
      </c>
      <c r="F412" t="str">
        <f t="shared" si="19"/>
        <v/>
      </c>
      <c r="G412" t="str">
        <f t="shared" si="20"/>
        <v/>
      </c>
      <c r="H412" t="str">
        <f t="shared" si="18"/>
        <v/>
      </c>
      <c r="I412" t="str">
        <f>IFERROR(IF(H412="","",IF(H412=909000,Kollektenbons!I$5,SUMIFS(Anfangsbestände!F:F,Anfangsbestände!A:A,Nebenrechnungen!H412))),0)</f>
        <v/>
      </c>
      <c r="J412" t="str">
        <f>IFERROR(IF(H412="","",IF(H412=909000,Kollektenbons!J$5,SUMIFS(Kollektenübersicht!I:I,Kollektenübersicht!A:A,Nebenrechnungen!H412))),0)</f>
        <v/>
      </c>
      <c r="K412" t="str">
        <f>IFERROR(IF(H412="","",IF(H412=909000,Kollektenbons!K$5,SUMIFS(Kollektenübersicht!K:K,Kollektenübersicht!A:A,Nebenrechnungen!H412))),0)</f>
        <v/>
      </c>
    </row>
    <row r="413" spans="2:11" x14ac:dyDescent="0.25">
      <c r="B413">
        <v>411</v>
      </c>
      <c r="C413" t="str">
        <f>IFERROR(SMALL(Anfangsbestände!A$5:A$100,B413),"")</f>
        <v/>
      </c>
      <c r="E413">
        <v>411</v>
      </c>
      <c r="F413" t="str">
        <f t="shared" si="19"/>
        <v/>
      </c>
      <c r="G413" t="str">
        <f t="shared" si="20"/>
        <v/>
      </c>
      <c r="H413" t="str">
        <f t="shared" si="18"/>
        <v/>
      </c>
      <c r="I413" t="str">
        <f>IFERROR(IF(H413="","",IF(H413=909000,Kollektenbons!I$5,SUMIFS(Anfangsbestände!F:F,Anfangsbestände!A:A,Nebenrechnungen!H413))),0)</f>
        <v/>
      </c>
      <c r="J413" t="str">
        <f>IFERROR(IF(H413="","",IF(H413=909000,Kollektenbons!J$5,SUMIFS(Kollektenübersicht!I:I,Kollektenübersicht!A:A,Nebenrechnungen!H413))),0)</f>
        <v/>
      </c>
      <c r="K413" t="str">
        <f>IFERROR(IF(H413="","",IF(H413=909000,Kollektenbons!K$5,SUMIFS(Kollektenübersicht!K:K,Kollektenübersicht!A:A,Nebenrechnungen!H413))),0)</f>
        <v/>
      </c>
    </row>
    <row r="414" spans="2:11" x14ac:dyDescent="0.25">
      <c r="B414">
        <v>412</v>
      </c>
      <c r="C414" t="str">
        <f>IFERROR(SMALL(Anfangsbestände!A$5:A$100,B414),"")</f>
        <v/>
      </c>
      <c r="E414">
        <v>412</v>
      </c>
      <c r="F414" t="str">
        <f t="shared" si="19"/>
        <v/>
      </c>
      <c r="G414" t="str">
        <f t="shared" si="20"/>
        <v/>
      </c>
      <c r="H414" t="str">
        <f t="shared" si="18"/>
        <v/>
      </c>
      <c r="I414" t="str">
        <f>IFERROR(IF(H414="","",IF(H414=909000,Kollektenbons!I$5,SUMIFS(Anfangsbestände!F:F,Anfangsbestände!A:A,Nebenrechnungen!H414))),0)</f>
        <v/>
      </c>
      <c r="J414" t="str">
        <f>IFERROR(IF(H414="","",IF(H414=909000,Kollektenbons!J$5,SUMIFS(Kollektenübersicht!I:I,Kollektenübersicht!A:A,Nebenrechnungen!H414))),0)</f>
        <v/>
      </c>
      <c r="K414" t="str">
        <f>IFERROR(IF(H414="","",IF(H414=909000,Kollektenbons!K$5,SUMIFS(Kollektenübersicht!K:K,Kollektenübersicht!A:A,Nebenrechnungen!H414))),0)</f>
        <v/>
      </c>
    </row>
    <row r="415" spans="2:11" x14ac:dyDescent="0.25">
      <c r="B415">
        <v>413</v>
      </c>
      <c r="C415" t="str">
        <f>IFERROR(SMALL(Anfangsbestände!A$5:A$100,B415),"")</f>
        <v/>
      </c>
      <c r="E415">
        <v>413</v>
      </c>
      <c r="F415" t="str">
        <f t="shared" si="19"/>
        <v/>
      </c>
      <c r="G415" t="str">
        <f t="shared" si="20"/>
        <v/>
      </c>
      <c r="H415" t="str">
        <f t="shared" si="18"/>
        <v/>
      </c>
      <c r="I415" t="str">
        <f>IFERROR(IF(H415="","",IF(H415=909000,Kollektenbons!I$5,SUMIFS(Anfangsbestände!F:F,Anfangsbestände!A:A,Nebenrechnungen!H415))),0)</f>
        <v/>
      </c>
      <c r="J415" t="str">
        <f>IFERROR(IF(H415="","",IF(H415=909000,Kollektenbons!J$5,SUMIFS(Kollektenübersicht!I:I,Kollektenübersicht!A:A,Nebenrechnungen!H415))),0)</f>
        <v/>
      </c>
      <c r="K415" t="str">
        <f>IFERROR(IF(H415="","",IF(H415=909000,Kollektenbons!K$5,SUMIFS(Kollektenübersicht!K:K,Kollektenübersicht!A:A,Nebenrechnungen!H415))),0)</f>
        <v/>
      </c>
    </row>
    <row r="416" spans="2:11" x14ac:dyDescent="0.25">
      <c r="B416">
        <v>414</v>
      </c>
      <c r="C416" t="str">
        <f>IFERROR(SMALL(Anfangsbestände!A$5:A$100,B416),"")</f>
        <v/>
      </c>
      <c r="E416">
        <v>414</v>
      </c>
      <c r="F416" t="str">
        <f t="shared" si="19"/>
        <v/>
      </c>
      <c r="G416" t="str">
        <f t="shared" si="20"/>
        <v/>
      </c>
      <c r="H416" t="str">
        <f t="shared" si="18"/>
        <v/>
      </c>
      <c r="I416" t="str">
        <f>IFERROR(IF(H416="","",IF(H416=909000,Kollektenbons!I$5,SUMIFS(Anfangsbestände!F:F,Anfangsbestände!A:A,Nebenrechnungen!H416))),0)</f>
        <v/>
      </c>
      <c r="J416" t="str">
        <f>IFERROR(IF(H416="","",IF(H416=909000,Kollektenbons!J$5,SUMIFS(Kollektenübersicht!I:I,Kollektenübersicht!A:A,Nebenrechnungen!H416))),0)</f>
        <v/>
      </c>
      <c r="K416" t="str">
        <f>IFERROR(IF(H416="","",IF(H416=909000,Kollektenbons!K$5,SUMIFS(Kollektenübersicht!K:K,Kollektenübersicht!A:A,Nebenrechnungen!H416))),0)</f>
        <v/>
      </c>
    </row>
    <row r="417" spans="2:11" x14ac:dyDescent="0.25">
      <c r="B417">
        <v>415</v>
      </c>
      <c r="C417" t="str">
        <f>IFERROR(SMALL(Anfangsbestände!A$5:A$100,B417),"")</f>
        <v/>
      </c>
      <c r="E417">
        <v>415</v>
      </c>
      <c r="F417" t="str">
        <f t="shared" si="19"/>
        <v/>
      </c>
      <c r="G417" t="str">
        <f t="shared" si="20"/>
        <v/>
      </c>
      <c r="H417" t="str">
        <f t="shared" si="18"/>
        <v/>
      </c>
      <c r="I417" t="str">
        <f>IFERROR(IF(H417="","",IF(H417=909000,Kollektenbons!I$5,SUMIFS(Anfangsbestände!F:F,Anfangsbestände!A:A,Nebenrechnungen!H417))),0)</f>
        <v/>
      </c>
      <c r="J417" t="str">
        <f>IFERROR(IF(H417="","",IF(H417=909000,Kollektenbons!J$5,SUMIFS(Kollektenübersicht!I:I,Kollektenübersicht!A:A,Nebenrechnungen!H417))),0)</f>
        <v/>
      </c>
      <c r="K417" t="str">
        <f>IFERROR(IF(H417="","",IF(H417=909000,Kollektenbons!K$5,SUMIFS(Kollektenübersicht!K:K,Kollektenübersicht!A:A,Nebenrechnungen!H417))),0)</f>
        <v/>
      </c>
    </row>
    <row r="418" spans="2:11" x14ac:dyDescent="0.25">
      <c r="B418">
        <v>416</v>
      </c>
      <c r="C418" t="str">
        <f>IFERROR(SMALL(Anfangsbestände!A$5:A$100,B418),"")</f>
        <v/>
      </c>
      <c r="E418">
        <v>416</v>
      </c>
      <c r="F418" t="str">
        <f t="shared" si="19"/>
        <v/>
      </c>
      <c r="G418" t="str">
        <f t="shared" si="20"/>
        <v/>
      </c>
      <c r="H418" t="str">
        <f t="shared" si="18"/>
        <v/>
      </c>
      <c r="I418" t="str">
        <f>IFERROR(IF(H418="","",IF(H418=909000,Kollektenbons!I$5,SUMIFS(Anfangsbestände!F:F,Anfangsbestände!A:A,Nebenrechnungen!H418))),0)</f>
        <v/>
      </c>
      <c r="J418" t="str">
        <f>IFERROR(IF(H418="","",IF(H418=909000,Kollektenbons!J$5,SUMIFS(Kollektenübersicht!I:I,Kollektenübersicht!A:A,Nebenrechnungen!H418))),0)</f>
        <v/>
      </c>
      <c r="K418" t="str">
        <f>IFERROR(IF(H418="","",IF(H418=909000,Kollektenbons!K$5,SUMIFS(Kollektenübersicht!K:K,Kollektenübersicht!A:A,Nebenrechnungen!H418))),0)</f>
        <v/>
      </c>
    </row>
    <row r="419" spans="2:11" x14ac:dyDescent="0.25">
      <c r="B419">
        <v>417</v>
      </c>
      <c r="C419" t="str">
        <f>IFERROR(SMALL(Anfangsbestände!A$5:A$100,B419),"")</f>
        <v/>
      </c>
      <c r="E419">
        <v>417</v>
      </c>
      <c r="F419" t="str">
        <f t="shared" si="19"/>
        <v/>
      </c>
      <c r="G419" t="str">
        <f t="shared" si="20"/>
        <v/>
      </c>
      <c r="H419" t="str">
        <f t="shared" si="18"/>
        <v/>
      </c>
      <c r="I419" t="str">
        <f>IFERROR(IF(H419="","",IF(H419=909000,Kollektenbons!I$5,SUMIFS(Anfangsbestände!F:F,Anfangsbestände!A:A,Nebenrechnungen!H419))),0)</f>
        <v/>
      </c>
      <c r="J419" t="str">
        <f>IFERROR(IF(H419="","",IF(H419=909000,Kollektenbons!J$5,SUMIFS(Kollektenübersicht!I:I,Kollektenübersicht!A:A,Nebenrechnungen!H419))),0)</f>
        <v/>
      </c>
      <c r="K419" t="str">
        <f>IFERROR(IF(H419="","",IF(H419=909000,Kollektenbons!K$5,SUMIFS(Kollektenübersicht!K:K,Kollektenübersicht!A:A,Nebenrechnungen!H419))),0)</f>
        <v/>
      </c>
    </row>
    <row r="420" spans="2:11" x14ac:dyDescent="0.25">
      <c r="B420">
        <v>418</v>
      </c>
      <c r="C420" t="str">
        <f>IFERROR(SMALL(Anfangsbestände!A$5:A$100,B420),"")</f>
        <v/>
      </c>
      <c r="E420">
        <v>418</v>
      </c>
      <c r="F420" t="str">
        <f t="shared" si="19"/>
        <v/>
      </c>
      <c r="G420" t="str">
        <f t="shared" si="20"/>
        <v/>
      </c>
      <c r="H420" t="str">
        <f t="shared" si="18"/>
        <v/>
      </c>
      <c r="I420" t="str">
        <f>IFERROR(IF(H420="","",IF(H420=909000,Kollektenbons!I$5,SUMIFS(Anfangsbestände!F:F,Anfangsbestände!A:A,Nebenrechnungen!H420))),0)</f>
        <v/>
      </c>
      <c r="J420" t="str">
        <f>IFERROR(IF(H420="","",IF(H420=909000,Kollektenbons!J$5,SUMIFS(Kollektenübersicht!I:I,Kollektenübersicht!A:A,Nebenrechnungen!H420))),0)</f>
        <v/>
      </c>
      <c r="K420" t="str">
        <f>IFERROR(IF(H420="","",IF(H420=909000,Kollektenbons!K$5,SUMIFS(Kollektenübersicht!K:K,Kollektenübersicht!A:A,Nebenrechnungen!H420))),0)</f>
        <v/>
      </c>
    </row>
    <row r="421" spans="2:11" x14ac:dyDescent="0.25">
      <c r="B421">
        <v>419</v>
      </c>
      <c r="C421" t="str">
        <f>IFERROR(SMALL(Anfangsbestände!A$5:A$100,B421),"")</f>
        <v/>
      </c>
      <c r="E421">
        <v>419</v>
      </c>
      <c r="F421" t="str">
        <f t="shared" si="19"/>
        <v/>
      </c>
      <c r="G421" t="str">
        <f t="shared" si="20"/>
        <v/>
      </c>
      <c r="H421" t="str">
        <f t="shared" si="18"/>
        <v/>
      </c>
      <c r="I421" t="str">
        <f>IFERROR(IF(H421="","",IF(H421=909000,Kollektenbons!I$5,SUMIFS(Anfangsbestände!F:F,Anfangsbestände!A:A,Nebenrechnungen!H421))),0)</f>
        <v/>
      </c>
      <c r="J421" t="str">
        <f>IFERROR(IF(H421="","",IF(H421=909000,Kollektenbons!J$5,SUMIFS(Kollektenübersicht!I:I,Kollektenübersicht!A:A,Nebenrechnungen!H421))),0)</f>
        <v/>
      </c>
      <c r="K421" t="str">
        <f>IFERROR(IF(H421="","",IF(H421=909000,Kollektenbons!K$5,SUMIFS(Kollektenübersicht!K:K,Kollektenübersicht!A:A,Nebenrechnungen!H421))),0)</f>
        <v/>
      </c>
    </row>
    <row r="422" spans="2:11" x14ac:dyDescent="0.25">
      <c r="B422">
        <v>420</v>
      </c>
      <c r="C422" t="str">
        <f>IFERROR(SMALL(Anfangsbestände!A$5:A$100,B422),"")</f>
        <v/>
      </c>
      <c r="E422">
        <v>420</v>
      </c>
      <c r="F422" t="str">
        <f t="shared" si="19"/>
        <v/>
      </c>
      <c r="G422" t="str">
        <f t="shared" si="20"/>
        <v/>
      </c>
      <c r="H422" t="str">
        <f t="shared" si="18"/>
        <v/>
      </c>
      <c r="I422" t="str">
        <f>IFERROR(IF(H422="","",IF(H422=909000,Kollektenbons!I$5,SUMIFS(Anfangsbestände!F:F,Anfangsbestände!A:A,Nebenrechnungen!H422))),0)</f>
        <v/>
      </c>
      <c r="J422" t="str">
        <f>IFERROR(IF(H422="","",IF(H422=909000,Kollektenbons!J$5,SUMIFS(Kollektenübersicht!I:I,Kollektenübersicht!A:A,Nebenrechnungen!H422))),0)</f>
        <v/>
      </c>
      <c r="K422" t="str">
        <f>IFERROR(IF(H422="","",IF(H422=909000,Kollektenbons!K$5,SUMIFS(Kollektenübersicht!K:K,Kollektenübersicht!A:A,Nebenrechnungen!H422))),0)</f>
        <v/>
      </c>
    </row>
    <row r="423" spans="2:11" x14ac:dyDescent="0.25">
      <c r="B423">
        <v>421</v>
      </c>
      <c r="C423" t="str">
        <f>IFERROR(SMALL(Anfangsbestände!A$5:A$100,B423),"")</f>
        <v/>
      </c>
      <c r="E423">
        <v>421</v>
      </c>
      <c r="F423" t="str">
        <f t="shared" si="19"/>
        <v/>
      </c>
      <c r="G423" t="str">
        <f t="shared" si="20"/>
        <v/>
      </c>
      <c r="H423" t="str">
        <f t="shared" si="18"/>
        <v/>
      </c>
      <c r="I423" t="str">
        <f>IFERROR(IF(H423="","",IF(H423=909000,Kollektenbons!I$5,SUMIFS(Anfangsbestände!F:F,Anfangsbestände!A:A,Nebenrechnungen!H423))),0)</f>
        <v/>
      </c>
      <c r="J423" t="str">
        <f>IFERROR(IF(H423="","",IF(H423=909000,Kollektenbons!J$5,SUMIFS(Kollektenübersicht!I:I,Kollektenübersicht!A:A,Nebenrechnungen!H423))),0)</f>
        <v/>
      </c>
      <c r="K423" t="str">
        <f>IFERROR(IF(H423="","",IF(H423=909000,Kollektenbons!K$5,SUMIFS(Kollektenübersicht!K:K,Kollektenübersicht!A:A,Nebenrechnungen!H423))),0)</f>
        <v/>
      </c>
    </row>
    <row r="424" spans="2:11" x14ac:dyDescent="0.25">
      <c r="B424">
        <v>422</v>
      </c>
      <c r="C424" t="str">
        <f>IFERROR(SMALL(Anfangsbestände!A$5:A$100,B424),"")</f>
        <v/>
      </c>
      <c r="E424">
        <v>422</v>
      </c>
      <c r="F424" t="str">
        <f t="shared" si="19"/>
        <v/>
      </c>
      <c r="G424" t="str">
        <f t="shared" si="20"/>
        <v/>
      </c>
      <c r="H424" t="str">
        <f t="shared" si="18"/>
        <v/>
      </c>
      <c r="I424" t="str">
        <f>IFERROR(IF(H424="","",IF(H424=909000,Kollektenbons!I$5,SUMIFS(Anfangsbestände!F:F,Anfangsbestände!A:A,Nebenrechnungen!H424))),0)</f>
        <v/>
      </c>
      <c r="J424" t="str">
        <f>IFERROR(IF(H424="","",IF(H424=909000,Kollektenbons!J$5,SUMIFS(Kollektenübersicht!I:I,Kollektenübersicht!A:A,Nebenrechnungen!H424))),0)</f>
        <v/>
      </c>
      <c r="K424" t="str">
        <f>IFERROR(IF(H424="","",IF(H424=909000,Kollektenbons!K$5,SUMIFS(Kollektenübersicht!K:K,Kollektenübersicht!A:A,Nebenrechnungen!H424))),0)</f>
        <v/>
      </c>
    </row>
    <row r="425" spans="2:11" x14ac:dyDescent="0.25">
      <c r="B425">
        <v>423</v>
      </c>
      <c r="C425" t="str">
        <f>IFERROR(SMALL(Anfangsbestände!A$5:A$100,B425),"")</f>
        <v/>
      </c>
      <c r="E425">
        <v>423</v>
      </c>
      <c r="F425" t="str">
        <f t="shared" si="19"/>
        <v/>
      </c>
      <c r="G425" t="str">
        <f t="shared" si="20"/>
        <v/>
      </c>
      <c r="H425" t="str">
        <f t="shared" si="18"/>
        <v/>
      </c>
      <c r="I425" t="str">
        <f>IFERROR(IF(H425="","",IF(H425=909000,Kollektenbons!I$5,SUMIFS(Anfangsbestände!F:F,Anfangsbestände!A:A,Nebenrechnungen!H425))),0)</f>
        <v/>
      </c>
      <c r="J425" t="str">
        <f>IFERROR(IF(H425="","",IF(H425=909000,Kollektenbons!J$5,SUMIFS(Kollektenübersicht!I:I,Kollektenübersicht!A:A,Nebenrechnungen!H425))),0)</f>
        <v/>
      </c>
      <c r="K425" t="str">
        <f>IFERROR(IF(H425="","",IF(H425=909000,Kollektenbons!K$5,SUMIFS(Kollektenübersicht!K:K,Kollektenübersicht!A:A,Nebenrechnungen!H425))),0)</f>
        <v/>
      </c>
    </row>
    <row r="426" spans="2:11" x14ac:dyDescent="0.25">
      <c r="B426">
        <v>424</v>
      </c>
      <c r="C426" t="str">
        <f>IFERROR(SMALL(Anfangsbestände!A$5:A$100,B426),"")</f>
        <v/>
      </c>
      <c r="E426">
        <v>424</v>
      </c>
      <c r="F426" t="str">
        <f t="shared" si="19"/>
        <v/>
      </c>
      <c r="G426" t="str">
        <f t="shared" si="20"/>
        <v/>
      </c>
      <c r="H426" t="str">
        <f t="shared" si="18"/>
        <v/>
      </c>
      <c r="I426" t="str">
        <f>IFERROR(IF(H426="","",IF(H426=909000,Kollektenbons!I$5,SUMIFS(Anfangsbestände!F:F,Anfangsbestände!A:A,Nebenrechnungen!H426))),0)</f>
        <v/>
      </c>
      <c r="J426" t="str">
        <f>IFERROR(IF(H426="","",IF(H426=909000,Kollektenbons!J$5,SUMIFS(Kollektenübersicht!I:I,Kollektenübersicht!A:A,Nebenrechnungen!H426))),0)</f>
        <v/>
      </c>
      <c r="K426" t="str">
        <f>IFERROR(IF(H426="","",IF(H426=909000,Kollektenbons!K$5,SUMIFS(Kollektenübersicht!K:K,Kollektenübersicht!A:A,Nebenrechnungen!H426))),0)</f>
        <v/>
      </c>
    </row>
    <row r="427" spans="2:11" x14ac:dyDescent="0.25">
      <c r="B427">
        <v>425</v>
      </c>
      <c r="C427" t="str">
        <f>IFERROR(SMALL(Anfangsbestände!A$5:A$100,B427),"")</f>
        <v/>
      </c>
      <c r="E427">
        <v>425</v>
      </c>
      <c r="F427" t="str">
        <f t="shared" si="19"/>
        <v/>
      </c>
      <c r="G427" t="str">
        <f t="shared" si="20"/>
        <v/>
      </c>
      <c r="H427" t="str">
        <f t="shared" si="18"/>
        <v/>
      </c>
      <c r="I427" t="str">
        <f>IFERROR(IF(H427="","",IF(H427=909000,Kollektenbons!I$5,SUMIFS(Anfangsbestände!F:F,Anfangsbestände!A:A,Nebenrechnungen!H427))),0)</f>
        <v/>
      </c>
      <c r="J427" t="str">
        <f>IFERROR(IF(H427="","",IF(H427=909000,Kollektenbons!J$5,SUMIFS(Kollektenübersicht!I:I,Kollektenübersicht!A:A,Nebenrechnungen!H427))),0)</f>
        <v/>
      </c>
      <c r="K427" t="str">
        <f>IFERROR(IF(H427="","",IF(H427=909000,Kollektenbons!K$5,SUMIFS(Kollektenübersicht!K:K,Kollektenübersicht!A:A,Nebenrechnungen!H427))),0)</f>
        <v/>
      </c>
    </row>
    <row r="428" spans="2:11" x14ac:dyDescent="0.25">
      <c r="B428">
        <v>426</v>
      </c>
      <c r="C428" t="str">
        <f>IFERROR(SMALL(Anfangsbestände!A$5:A$100,B428),"")</f>
        <v/>
      </c>
      <c r="E428">
        <v>426</v>
      </c>
      <c r="F428" t="str">
        <f t="shared" si="19"/>
        <v/>
      </c>
      <c r="G428" t="str">
        <f t="shared" si="20"/>
        <v/>
      </c>
      <c r="H428" t="str">
        <f t="shared" si="18"/>
        <v/>
      </c>
      <c r="I428" t="str">
        <f>IFERROR(IF(H428="","",IF(H428=909000,Kollektenbons!I$5,SUMIFS(Anfangsbestände!F:F,Anfangsbestände!A:A,Nebenrechnungen!H428))),0)</f>
        <v/>
      </c>
      <c r="J428" t="str">
        <f>IFERROR(IF(H428="","",IF(H428=909000,Kollektenbons!J$5,SUMIFS(Kollektenübersicht!I:I,Kollektenübersicht!A:A,Nebenrechnungen!H428))),0)</f>
        <v/>
      </c>
      <c r="K428" t="str">
        <f>IFERROR(IF(H428="","",IF(H428=909000,Kollektenbons!K$5,SUMIFS(Kollektenübersicht!K:K,Kollektenübersicht!A:A,Nebenrechnungen!H428))),0)</f>
        <v/>
      </c>
    </row>
    <row r="429" spans="2:11" x14ac:dyDescent="0.25">
      <c r="B429">
        <v>427</v>
      </c>
      <c r="C429" t="str">
        <f>IFERROR(SMALL(Anfangsbestände!A$5:A$100,B429),"")</f>
        <v/>
      </c>
      <c r="E429">
        <v>427</v>
      </c>
      <c r="F429" t="str">
        <f t="shared" si="19"/>
        <v/>
      </c>
      <c r="G429" t="str">
        <f t="shared" si="20"/>
        <v/>
      </c>
      <c r="H429" t="str">
        <f t="shared" si="18"/>
        <v/>
      </c>
      <c r="I429" t="str">
        <f>IFERROR(IF(H429="","",IF(H429=909000,Kollektenbons!I$5,SUMIFS(Anfangsbestände!F:F,Anfangsbestände!A:A,Nebenrechnungen!H429))),0)</f>
        <v/>
      </c>
      <c r="J429" t="str">
        <f>IFERROR(IF(H429="","",IF(H429=909000,Kollektenbons!J$5,SUMIFS(Kollektenübersicht!I:I,Kollektenübersicht!A:A,Nebenrechnungen!H429))),0)</f>
        <v/>
      </c>
      <c r="K429" t="str">
        <f>IFERROR(IF(H429="","",IF(H429=909000,Kollektenbons!K$5,SUMIFS(Kollektenübersicht!K:K,Kollektenübersicht!A:A,Nebenrechnungen!H429))),0)</f>
        <v/>
      </c>
    </row>
    <row r="430" spans="2:11" x14ac:dyDescent="0.25">
      <c r="B430">
        <v>428</v>
      </c>
      <c r="C430" t="str">
        <f>IFERROR(SMALL(Anfangsbestände!A$5:A$100,B430),"")</f>
        <v/>
      </c>
      <c r="E430">
        <v>428</v>
      </c>
      <c r="F430" t="str">
        <f t="shared" si="19"/>
        <v/>
      </c>
      <c r="G430" t="str">
        <f t="shared" si="20"/>
        <v/>
      </c>
      <c r="H430" t="str">
        <f t="shared" si="18"/>
        <v/>
      </c>
      <c r="I430" t="str">
        <f>IFERROR(IF(H430="","",IF(H430=909000,Kollektenbons!I$5,SUMIFS(Anfangsbestände!F:F,Anfangsbestände!A:A,Nebenrechnungen!H430))),0)</f>
        <v/>
      </c>
      <c r="J430" t="str">
        <f>IFERROR(IF(H430="","",IF(H430=909000,Kollektenbons!J$5,SUMIFS(Kollektenübersicht!I:I,Kollektenübersicht!A:A,Nebenrechnungen!H430))),0)</f>
        <v/>
      </c>
      <c r="K430" t="str">
        <f>IFERROR(IF(H430="","",IF(H430=909000,Kollektenbons!K$5,SUMIFS(Kollektenübersicht!K:K,Kollektenübersicht!A:A,Nebenrechnungen!H430))),0)</f>
        <v/>
      </c>
    </row>
    <row r="431" spans="2:11" x14ac:dyDescent="0.25">
      <c r="B431">
        <v>429</v>
      </c>
      <c r="C431" t="str">
        <f>IFERROR(SMALL(Anfangsbestände!A$5:A$100,B431),"")</f>
        <v/>
      </c>
      <c r="E431">
        <v>429</v>
      </c>
      <c r="F431" t="str">
        <f t="shared" si="19"/>
        <v/>
      </c>
      <c r="G431" t="str">
        <f t="shared" si="20"/>
        <v/>
      </c>
      <c r="H431" t="str">
        <f t="shared" si="18"/>
        <v/>
      </c>
      <c r="I431" t="str">
        <f>IFERROR(IF(H431="","",IF(H431=909000,Kollektenbons!I$5,SUMIFS(Anfangsbestände!F:F,Anfangsbestände!A:A,Nebenrechnungen!H431))),0)</f>
        <v/>
      </c>
      <c r="J431" t="str">
        <f>IFERROR(IF(H431="","",IF(H431=909000,Kollektenbons!J$5,SUMIFS(Kollektenübersicht!I:I,Kollektenübersicht!A:A,Nebenrechnungen!H431))),0)</f>
        <v/>
      </c>
      <c r="K431" t="str">
        <f>IFERROR(IF(H431="","",IF(H431=909000,Kollektenbons!K$5,SUMIFS(Kollektenübersicht!K:K,Kollektenübersicht!A:A,Nebenrechnungen!H431))),0)</f>
        <v/>
      </c>
    </row>
    <row r="432" spans="2:11" x14ac:dyDescent="0.25">
      <c r="B432">
        <v>430</v>
      </c>
      <c r="C432" t="str">
        <f>IFERROR(SMALL(Anfangsbestände!A$5:A$100,B432),"")</f>
        <v/>
      </c>
      <c r="E432">
        <v>430</v>
      </c>
      <c r="F432" t="str">
        <f t="shared" si="19"/>
        <v/>
      </c>
      <c r="G432" t="str">
        <f t="shared" si="20"/>
        <v/>
      </c>
      <c r="H432" t="str">
        <f t="shared" si="18"/>
        <v/>
      </c>
      <c r="I432" t="str">
        <f>IFERROR(IF(H432="","",IF(H432=909000,Kollektenbons!I$5,SUMIFS(Anfangsbestände!F:F,Anfangsbestände!A:A,Nebenrechnungen!H432))),0)</f>
        <v/>
      </c>
      <c r="J432" t="str">
        <f>IFERROR(IF(H432="","",IF(H432=909000,Kollektenbons!J$5,SUMIFS(Kollektenübersicht!I:I,Kollektenübersicht!A:A,Nebenrechnungen!H432))),0)</f>
        <v/>
      </c>
      <c r="K432" t="str">
        <f>IFERROR(IF(H432="","",IF(H432=909000,Kollektenbons!K$5,SUMIFS(Kollektenübersicht!K:K,Kollektenübersicht!A:A,Nebenrechnungen!H432))),0)</f>
        <v/>
      </c>
    </row>
    <row r="433" spans="2:11" x14ac:dyDescent="0.25">
      <c r="B433">
        <v>431</v>
      </c>
      <c r="C433" t="str">
        <f>IFERROR(SMALL(Anfangsbestände!A$5:A$100,B433),"")</f>
        <v/>
      </c>
      <c r="E433">
        <v>431</v>
      </c>
      <c r="F433" t="str">
        <f t="shared" si="19"/>
        <v/>
      </c>
      <c r="G433" t="str">
        <f t="shared" si="20"/>
        <v/>
      </c>
      <c r="H433" t="str">
        <f t="shared" si="18"/>
        <v/>
      </c>
      <c r="I433" t="str">
        <f>IFERROR(IF(H433="","",IF(H433=909000,Kollektenbons!I$5,SUMIFS(Anfangsbestände!F:F,Anfangsbestände!A:A,Nebenrechnungen!H433))),0)</f>
        <v/>
      </c>
      <c r="J433" t="str">
        <f>IFERROR(IF(H433="","",IF(H433=909000,Kollektenbons!J$5,SUMIFS(Kollektenübersicht!I:I,Kollektenübersicht!A:A,Nebenrechnungen!H433))),0)</f>
        <v/>
      </c>
      <c r="K433" t="str">
        <f>IFERROR(IF(H433="","",IF(H433=909000,Kollektenbons!K$5,SUMIFS(Kollektenübersicht!K:K,Kollektenübersicht!A:A,Nebenrechnungen!H433))),0)</f>
        <v/>
      </c>
    </row>
    <row r="434" spans="2:11" x14ac:dyDescent="0.25">
      <c r="B434">
        <v>432</v>
      </c>
      <c r="C434" t="str">
        <f>IFERROR(SMALL(Anfangsbestände!A$5:A$100,B434),"")</f>
        <v/>
      </c>
      <c r="E434">
        <v>432</v>
      </c>
      <c r="F434" t="str">
        <f t="shared" si="19"/>
        <v/>
      </c>
      <c r="G434" t="str">
        <f t="shared" si="20"/>
        <v/>
      </c>
      <c r="H434" t="str">
        <f t="shared" si="18"/>
        <v/>
      </c>
      <c r="I434" t="str">
        <f>IFERROR(IF(H434="","",IF(H434=909000,Kollektenbons!I$5,SUMIFS(Anfangsbestände!F:F,Anfangsbestände!A:A,Nebenrechnungen!H434))),0)</f>
        <v/>
      </c>
      <c r="J434" t="str">
        <f>IFERROR(IF(H434="","",IF(H434=909000,Kollektenbons!J$5,SUMIFS(Kollektenübersicht!I:I,Kollektenübersicht!A:A,Nebenrechnungen!H434))),0)</f>
        <v/>
      </c>
      <c r="K434" t="str">
        <f>IFERROR(IF(H434="","",IF(H434=909000,Kollektenbons!K$5,SUMIFS(Kollektenübersicht!K:K,Kollektenübersicht!A:A,Nebenrechnungen!H434))),0)</f>
        <v/>
      </c>
    </row>
    <row r="435" spans="2:11" x14ac:dyDescent="0.25">
      <c r="B435">
        <v>433</v>
      </c>
      <c r="C435" t="str">
        <f>IFERROR(SMALL(Anfangsbestände!A$5:A$100,B435),"")</f>
        <v/>
      </c>
      <c r="E435">
        <v>433</v>
      </c>
      <c r="F435" t="str">
        <f t="shared" si="19"/>
        <v/>
      </c>
      <c r="G435" t="str">
        <f t="shared" si="20"/>
        <v/>
      </c>
      <c r="H435" t="str">
        <f t="shared" si="18"/>
        <v/>
      </c>
      <c r="I435" t="str">
        <f>IFERROR(IF(H435="","",IF(H435=909000,Kollektenbons!I$5,SUMIFS(Anfangsbestände!F:F,Anfangsbestände!A:A,Nebenrechnungen!H435))),0)</f>
        <v/>
      </c>
      <c r="J435" t="str">
        <f>IFERROR(IF(H435="","",IF(H435=909000,Kollektenbons!J$5,SUMIFS(Kollektenübersicht!I:I,Kollektenübersicht!A:A,Nebenrechnungen!H435))),0)</f>
        <v/>
      </c>
      <c r="K435" t="str">
        <f>IFERROR(IF(H435="","",IF(H435=909000,Kollektenbons!K$5,SUMIFS(Kollektenübersicht!K:K,Kollektenübersicht!A:A,Nebenrechnungen!H435))),0)</f>
        <v/>
      </c>
    </row>
    <row r="436" spans="2:11" x14ac:dyDescent="0.25">
      <c r="B436">
        <v>434</v>
      </c>
      <c r="C436" t="str">
        <f>IFERROR(SMALL(Anfangsbestände!A$5:A$100,B436),"")</f>
        <v/>
      </c>
      <c r="E436">
        <v>434</v>
      </c>
      <c r="F436" t="str">
        <f t="shared" si="19"/>
        <v/>
      </c>
      <c r="G436" t="str">
        <f t="shared" si="20"/>
        <v/>
      </c>
      <c r="H436" t="str">
        <f t="shared" si="18"/>
        <v/>
      </c>
      <c r="I436" t="str">
        <f>IFERROR(IF(H436="","",IF(H436=909000,Kollektenbons!I$5,SUMIFS(Anfangsbestände!F:F,Anfangsbestände!A:A,Nebenrechnungen!H436))),0)</f>
        <v/>
      </c>
      <c r="J436" t="str">
        <f>IFERROR(IF(H436="","",IF(H436=909000,Kollektenbons!J$5,SUMIFS(Kollektenübersicht!I:I,Kollektenübersicht!A:A,Nebenrechnungen!H436))),0)</f>
        <v/>
      </c>
      <c r="K436" t="str">
        <f>IFERROR(IF(H436="","",IF(H436=909000,Kollektenbons!K$5,SUMIFS(Kollektenübersicht!K:K,Kollektenübersicht!A:A,Nebenrechnungen!H436))),0)</f>
        <v/>
      </c>
    </row>
    <row r="437" spans="2:11" x14ac:dyDescent="0.25">
      <c r="B437">
        <v>435</v>
      </c>
      <c r="C437" t="str">
        <f>IFERROR(SMALL(Anfangsbestände!A$5:A$100,B437),"")</f>
        <v/>
      </c>
      <c r="E437">
        <v>435</v>
      </c>
      <c r="F437" t="str">
        <f t="shared" si="19"/>
        <v/>
      </c>
      <c r="G437" t="str">
        <f t="shared" si="20"/>
        <v/>
      </c>
      <c r="H437" t="str">
        <f t="shared" si="18"/>
        <v/>
      </c>
      <c r="I437" t="str">
        <f>IFERROR(IF(H437="","",IF(H437=909000,Kollektenbons!I$5,SUMIFS(Anfangsbestände!F:F,Anfangsbestände!A:A,Nebenrechnungen!H437))),0)</f>
        <v/>
      </c>
      <c r="J437" t="str">
        <f>IFERROR(IF(H437="","",IF(H437=909000,Kollektenbons!J$5,SUMIFS(Kollektenübersicht!I:I,Kollektenübersicht!A:A,Nebenrechnungen!H437))),0)</f>
        <v/>
      </c>
      <c r="K437" t="str">
        <f>IFERROR(IF(H437="","",IF(H437=909000,Kollektenbons!K$5,SUMIFS(Kollektenübersicht!K:K,Kollektenübersicht!A:A,Nebenrechnungen!H437))),0)</f>
        <v/>
      </c>
    </row>
    <row r="438" spans="2:11" x14ac:dyDescent="0.25">
      <c r="B438">
        <v>436</v>
      </c>
      <c r="C438" t="str">
        <f>IFERROR(SMALL(Anfangsbestände!A$5:A$100,B438),"")</f>
        <v/>
      </c>
      <c r="E438">
        <v>436</v>
      </c>
      <c r="F438" t="str">
        <f t="shared" si="19"/>
        <v/>
      </c>
      <c r="G438" t="str">
        <f t="shared" si="20"/>
        <v/>
      </c>
      <c r="H438" t="str">
        <f t="shared" si="18"/>
        <v/>
      </c>
      <c r="I438" t="str">
        <f>IFERROR(IF(H438="","",IF(H438=909000,Kollektenbons!I$5,SUMIFS(Anfangsbestände!F:F,Anfangsbestände!A:A,Nebenrechnungen!H438))),0)</f>
        <v/>
      </c>
      <c r="J438" t="str">
        <f>IFERROR(IF(H438="","",IF(H438=909000,Kollektenbons!J$5,SUMIFS(Kollektenübersicht!I:I,Kollektenübersicht!A:A,Nebenrechnungen!H438))),0)</f>
        <v/>
      </c>
      <c r="K438" t="str">
        <f>IFERROR(IF(H438="","",IF(H438=909000,Kollektenbons!K$5,SUMIFS(Kollektenübersicht!K:K,Kollektenübersicht!A:A,Nebenrechnungen!H438))),0)</f>
        <v/>
      </c>
    </row>
    <row r="439" spans="2:11" x14ac:dyDescent="0.25">
      <c r="B439">
        <v>437</v>
      </c>
      <c r="C439" t="str">
        <f>IFERROR(SMALL(Anfangsbestände!A$5:A$100,B439),"")</f>
        <v/>
      </c>
      <c r="E439">
        <v>437</v>
      </c>
      <c r="F439" t="str">
        <f t="shared" si="19"/>
        <v/>
      </c>
      <c r="G439" t="str">
        <f t="shared" si="20"/>
        <v/>
      </c>
      <c r="H439" t="str">
        <f t="shared" si="18"/>
        <v/>
      </c>
      <c r="I439" t="str">
        <f>IFERROR(IF(H439="","",IF(H439=909000,Kollektenbons!I$5,SUMIFS(Anfangsbestände!F:F,Anfangsbestände!A:A,Nebenrechnungen!H439))),0)</f>
        <v/>
      </c>
      <c r="J439" t="str">
        <f>IFERROR(IF(H439="","",IF(H439=909000,Kollektenbons!J$5,SUMIFS(Kollektenübersicht!I:I,Kollektenübersicht!A:A,Nebenrechnungen!H439))),0)</f>
        <v/>
      </c>
      <c r="K439" t="str">
        <f>IFERROR(IF(H439="","",IF(H439=909000,Kollektenbons!K$5,SUMIFS(Kollektenübersicht!K:K,Kollektenübersicht!A:A,Nebenrechnungen!H439))),0)</f>
        <v/>
      </c>
    </row>
    <row r="440" spans="2:11" x14ac:dyDescent="0.25">
      <c r="B440">
        <v>438</v>
      </c>
      <c r="C440" t="str">
        <f>IFERROR(SMALL(Anfangsbestände!A$5:A$100,B440),"")</f>
        <v/>
      </c>
      <c r="E440">
        <v>438</v>
      </c>
      <c r="F440" t="str">
        <f t="shared" si="19"/>
        <v/>
      </c>
      <c r="G440" t="str">
        <f t="shared" si="20"/>
        <v/>
      </c>
      <c r="H440" t="str">
        <f t="shared" si="18"/>
        <v/>
      </c>
      <c r="I440" t="str">
        <f>IFERROR(IF(H440="","",IF(H440=909000,Kollektenbons!I$5,SUMIFS(Anfangsbestände!F:F,Anfangsbestände!A:A,Nebenrechnungen!H440))),0)</f>
        <v/>
      </c>
      <c r="J440" t="str">
        <f>IFERROR(IF(H440="","",IF(H440=909000,Kollektenbons!J$5,SUMIFS(Kollektenübersicht!I:I,Kollektenübersicht!A:A,Nebenrechnungen!H440))),0)</f>
        <v/>
      </c>
      <c r="K440" t="str">
        <f>IFERROR(IF(H440="","",IF(H440=909000,Kollektenbons!K$5,SUMIFS(Kollektenübersicht!K:K,Kollektenübersicht!A:A,Nebenrechnungen!H440))),0)</f>
        <v/>
      </c>
    </row>
    <row r="441" spans="2:11" x14ac:dyDescent="0.25">
      <c r="B441">
        <v>439</v>
      </c>
      <c r="C441" t="str">
        <f>IFERROR(SMALL(Anfangsbestände!A$5:A$100,B441),"")</f>
        <v/>
      </c>
      <c r="E441">
        <v>439</v>
      </c>
      <c r="F441" t="str">
        <f t="shared" si="19"/>
        <v/>
      </c>
      <c r="G441" t="str">
        <f t="shared" si="20"/>
        <v/>
      </c>
      <c r="H441" t="str">
        <f t="shared" si="18"/>
        <v/>
      </c>
      <c r="I441" t="str">
        <f>IFERROR(IF(H441="","",IF(H441=909000,Kollektenbons!I$5,SUMIFS(Anfangsbestände!F:F,Anfangsbestände!A:A,Nebenrechnungen!H441))),0)</f>
        <v/>
      </c>
      <c r="J441" t="str">
        <f>IFERROR(IF(H441="","",IF(H441=909000,Kollektenbons!J$5,SUMIFS(Kollektenübersicht!I:I,Kollektenübersicht!A:A,Nebenrechnungen!H441))),0)</f>
        <v/>
      </c>
      <c r="K441" t="str">
        <f>IFERROR(IF(H441="","",IF(H441=909000,Kollektenbons!K$5,SUMIFS(Kollektenübersicht!K:K,Kollektenübersicht!A:A,Nebenrechnungen!H441))),0)</f>
        <v/>
      </c>
    </row>
    <row r="442" spans="2:11" x14ac:dyDescent="0.25">
      <c r="B442">
        <v>440</v>
      </c>
      <c r="C442" t="str">
        <f>IFERROR(SMALL(Anfangsbestände!A$5:A$100,B442),"")</f>
        <v/>
      </c>
      <c r="E442">
        <v>440</v>
      </c>
      <c r="F442" t="str">
        <f t="shared" si="19"/>
        <v/>
      </c>
      <c r="G442" t="str">
        <f t="shared" si="20"/>
        <v/>
      </c>
      <c r="H442" t="str">
        <f t="shared" si="18"/>
        <v/>
      </c>
      <c r="I442" t="str">
        <f>IFERROR(IF(H442="","",IF(H442=909000,Kollektenbons!I$5,SUMIFS(Anfangsbestände!F:F,Anfangsbestände!A:A,Nebenrechnungen!H442))),0)</f>
        <v/>
      </c>
      <c r="J442" t="str">
        <f>IFERROR(IF(H442="","",IF(H442=909000,Kollektenbons!J$5,SUMIFS(Kollektenübersicht!I:I,Kollektenübersicht!A:A,Nebenrechnungen!H442))),0)</f>
        <v/>
      </c>
      <c r="K442" t="str">
        <f>IFERROR(IF(H442="","",IF(H442=909000,Kollektenbons!K$5,SUMIFS(Kollektenübersicht!K:K,Kollektenübersicht!A:A,Nebenrechnungen!H442))),0)</f>
        <v/>
      </c>
    </row>
    <row r="443" spans="2:11" x14ac:dyDescent="0.25">
      <c r="B443">
        <v>441</v>
      </c>
      <c r="C443" t="str">
        <f>IFERROR(SMALL(Anfangsbestände!A$5:A$100,B443),"")</f>
        <v/>
      </c>
      <c r="E443">
        <v>441</v>
      </c>
      <c r="F443" t="str">
        <f t="shared" si="19"/>
        <v/>
      </c>
      <c r="G443" t="str">
        <f t="shared" si="20"/>
        <v/>
      </c>
      <c r="H443" t="str">
        <f t="shared" si="18"/>
        <v/>
      </c>
      <c r="I443" t="str">
        <f>IFERROR(IF(H443="","",IF(H443=909000,Kollektenbons!I$5,SUMIFS(Anfangsbestände!F:F,Anfangsbestände!A:A,Nebenrechnungen!H443))),0)</f>
        <v/>
      </c>
      <c r="J443" t="str">
        <f>IFERROR(IF(H443="","",IF(H443=909000,Kollektenbons!J$5,SUMIFS(Kollektenübersicht!I:I,Kollektenübersicht!A:A,Nebenrechnungen!H443))),0)</f>
        <v/>
      </c>
      <c r="K443" t="str">
        <f>IFERROR(IF(H443="","",IF(H443=909000,Kollektenbons!K$5,SUMIFS(Kollektenübersicht!K:K,Kollektenübersicht!A:A,Nebenrechnungen!H443))),0)</f>
        <v/>
      </c>
    </row>
    <row r="444" spans="2:11" x14ac:dyDescent="0.25">
      <c r="B444">
        <v>442</v>
      </c>
      <c r="C444" t="str">
        <f>IFERROR(SMALL(Anfangsbestände!A$5:A$100,B444),"")</f>
        <v/>
      </c>
      <c r="E444">
        <v>442</v>
      </c>
      <c r="F444" t="str">
        <f t="shared" si="19"/>
        <v/>
      </c>
      <c r="G444" t="str">
        <f t="shared" si="20"/>
        <v/>
      </c>
      <c r="H444" t="str">
        <f t="shared" si="18"/>
        <v/>
      </c>
      <c r="I444" t="str">
        <f>IFERROR(IF(H444="","",IF(H444=909000,Kollektenbons!I$5,SUMIFS(Anfangsbestände!F:F,Anfangsbestände!A:A,Nebenrechnungen!H444))),0)</f>
        <v/>
      </c>
      <c r="J444" t="str">
        <f>IFERROR(IF(H444="","",IF(H444=909000,Kollektenbons!J$5,SUMIFS(Kollektenübersicht!I:I,Kollektenübersicht!A:A,Nebenrechnungen!H444))),0)</f>
        <v/>
      </c>
      <c r="K444" t="str">
        <f>IFERROR(IF(H444="","",IF(H444=909000,Kollektenbons!K$5,SUMIFS(Kollektenübersicht!K:K,Kollektenübersicht!A:A,Nebenrechnungen!H444))),0)</f>
        <v/>
      </c>
    </row>
    <row r="445" spans="2:11" x14ac:dyDescent="0.25">
      <c r="B445">
        <v>443</v>
      </c>
      <c r="C445" t="str">
        <f>IFERROR(SMALL(Anfangsbestände!A$5:A$100,B445),"")</f>
        <v/>
      </c>
      <c r="E445">
        <v>443</v>
      </c>
      <c r="F445" t="str">
        <f t="shared" si="19"/>
        <v/>
      </c>
      <c r="G445" t="str">
        <f t="shared" si="20"/>
        <v/>
      </c>
      <c r="H445" t="str">
        <f t="shared" si="18"/>
        <v/>
      </c>
      <c r="I445" t="str">
        <f>IFERROR(IF(H445="","",IF(H445=909000,Kollektenbons!I$5,SUMIFS(Anfangsbestände!F:F,Anfangsbestände!A:A,Nebenrechnungen!H445))),0)</f>
        <v/>
      </c>
      <c r="J445" t="str">
        <f>IFERROR(IF(H445="","",IF(H445=909000,Kollektenbons!J$5,SUMIFS(Kollektenübersicht!I:I,Kollektenübersicht!A:A,Nebenrechnungen!H445))),0)</f>
        <v/>
      </c>
      <c r="K445" t="str">
        <f>IFERROR(IF(H445="","",IF(H445=909000,Kollektenbons!K$5,SUMIFS(Kollektenübersicht!K:K,Kollektenübersicht!A:A,Nebenrechnungen!H445))),0)</f>
        <v/>
      </c>
    </row>
    <row r="446" spans="2:11" x14ac:dyDescent="0.25">
      <c r="B446">
        <v>444</v>
      </c>
      <c r="C446" t="str">
        <f>IFERROR(SMALL(Anfangsbestände!A$5:A$100,B446),"")</f>
        <v/>
      </c>
      <c r="E446">
        <v>444</v>
      </c>
      <c r="F446" t="str">
        <f t="shared" si="19"/>
        <v/>
      </c>
      <c r="G446" t="str">
        <f t="shared" si="20"/>
        <v/>
      </c>
      <c r="H446" t="str">
        <f t="shared" si="18"/>
        <v/>
      </c>
      <c r="I446" t="str">
        <f>IFERROR(IF(H446="","",IF(H446=909000,Kollektenbons!I$5,SUMIFS(Anfangsbestände!F:F,Anfangsbestände!A:A,Nebenrechnungen!H446))),0)</f>
        <v/>
      </c>
      <c r="J446" t="str">
        <f>IFERROR(IF(H446="","",IF(H446=909000,Kollektenbons!J$5,SUMIFS(Kollektenübersicht!I:I,Kollektenübersicht!A:A,Nebenrechnungen!H446))),0)</f>
        <v/>
      </c>
      <c r="K446" t="str">
        <f>IFERROR(IF(H446="","",IF(H446=909000,Kollektenbons!K$5,SUMIFS(Kollektenübersicht!K:K,Kollektenübersicht!A:A,Nebenrechnungen!H446))),0)</f>
        <v/>
      </c>
    </row>
    <row r="447" spans="2:11" x14ac:dyDescent="0.25">
      <c r="B447">
        <v>445</v>
      </c>
      <c r="C447" t="str">
        <f>IFERROR(SMALL(Anfangsbestände!A$5:A$100,B447),"")</f>
        <v/>
      </c>
      <c r="E447">
        <v>445</v>
      </c>
      <c r="F447" t="str">
        <f t="shared" si="19"/>
        <v/>
      </c>
      <c r="G447" t="str">
        <f t="shared" si="20"/>
        <v/>
      </c>
      <c r="H447" t="str">
        <f t="shared" si="18"/>
        <v/>
      </c>
      <c r="I447" t="str">
        <f>IFERROR(IF(H447="","",IF(H447=909000,Kollektenbons!I$5,SUMIFS(Anfangsbestände!F:F,Anfangsbestände!A:A,Nebenrechnungen!H447))),0)</f>
        <v/>
      </c>
      <c r="J447" t="str">
        <f>IFERROR(IF(H447="","",IF(H447=909000,Kollektenbons!J$5,SUMIFS(Kollektenübersicht!I:I,Kollektenübersicht!A:A,Nebenrechnungen!H447))),0)</f>
        <v/>
      </c>
      <c r="K447" t="str">
        <f>IFERROR(IF(H447="","",IF(H447=909000,Kollektenbons!K$5,SUMIFS(Kollektenübersicht!K:K,Kollektenübersicht!A:A,Nebenrechnungen!H447))),0)</f>
        <v/>
      </c>
    </row>
    <row r="448" spans="2:11" x14ac:dyDescent="0.25">
      <c r="B448">
        <v>446</v>
      </c>
      <c r="C448" t="str">
        <f>IFERROR(SMALL(Anfangsbestände!A$5:A$100,B448),"")</f>
        <v/>
      </c>
      <c r="E448">
        <v>446</v>
      </c>
      <c r="F448" t="str">
        <f t="shared" si="19"/>
        <v/>
      </c>
      <c r="G448" t="str">
        <f t="shared" si="20"/>
        <v/>
      </c>
      <c r="H448" t="str">
        <f t="shared" si="18"/>
        <v/>
      </c>
      <c r="I448" t="str">
        <f>IFERROR(IF(H448="","",IF(H448=909000,Kollektenbons!I$5,SUMIFS(Anfangsbestände!F:F,Anfangsbestände!A:A,Nebenrechnungen!H448))),0)</f>
        <v/>
      </c>
      <c r="J448" t="str">
        <f>IFERROR(IF(H448="","",IF(H448=909000,Kollektenbons!J$5,SUMIFS(Kollektenübersicht!I:I,Kollektenübersicht!A:A,Nebenrechnungen!H448))),0)</f>
        <v/>
      </c>
      <c r="K448" t="str">
        <f>IFERROR(IF(H448="","",IF(H448=909000,Kollektenbons!K$5,SUMIFS(Kollektenübersicht!K:K,Kollektenübersicht!A:A,Nebenrechnungen!H448))),0)</f>
        <v/>
      </c>
    </row>
    <row r="449" spans="2:11" x14ac:dyDescent="0.25">
      <c r="B449">
        <v>447</v>
      </c>
      <c r="C449" t="str">
        <f>IFERROR(SMALL(Anfangsbestände!A$5:A$100,B449),"")</f>
        <v/>
      </c>
      <c r="E449">
        <v>447</v>
      </c>
      <c r="F449" t="str">
        <f t="shared" si="19"/>
        <v/>
      </c>
      <c r="G449" t="str">
        <f t="shared" si="20"/>
        <v/>
      </c>
      <c r="H449" t="str">
        <f t="shared" si="18"/>
        <v/>
      </c>
      <c r="I449" t="str">
        <f>IFERROR(IF(H449="","",IF(H449=909000,Kollektenbons!I$5,SUMIFS(Anfangsbestände!F:F,Anfangsbestände!A:A,Nebenrechnungen!H449))),0)</f>
        <v/>
      </c>
      <c r="J449" t="str">
        <f>IFERROR(IF(H449="","",IF(H449=909000,Kollektenbons!J$5,SUMIFS(Kollektenübersicht!I:I,Kollektenübersicht!A:A,Nebenrechnungen!H449))),0)</f>
        <v/>
      </c>
      <c r="K449" t="str">
        <f>IFERROR(IF(H449="","",IF(H449=909000,Kollektenbons!K$5,SUMIFS(Kollektenübersicht!K:K,Kollektenübersicht!A:A,Nebenrechnungen!H449))),0)</f>
        <v/>
      </c>
    </row>
    <row r="450" spans="2:11" x14ac:dyDescent="0.25">
      <c r="B450">
        <v>448</v>
      </c>
      <c r="C450" t="str">
        <f>IFERROR(SMALL(Anfangsbestände!A$5:A$100,B450),"")</f>
        <v/>
      </c>
      <c r="E450">
        <v>448</v>
      </c>
      <c r="F450" t="str">
        <f t="shared" si="19"/>
        <v/>
      </c>
      <c r="G450" t="str">
        <f t="shared" si="20"/>
        <v/>
      </c>
      <c r="H450" t="str">
        <f t="shared" si="18"/>
        <v/>
      </c>
      <c r="I450" t="str">
        <f>IFERROR(IF(H450="","",IF(H450=909000,Kollektenbons!I$5,SUMIFS(Anfangsbestände!F:F,Anfangsbestände!A:A,Nebenrechnungen!H450))),0)</f>
        <v/>
      </c>
      <c r="J450" t="str">
        <f>IFERROR(IF(H450="","",IF(H450=909000,Kollektenbons!J$5,SUMIFS(Kollektenübersicht!I:I,Kollektenübersicht!A:A,Nebenrechnungen!H450))),0)</f>
        <v/>
      </c>
      <c r="K450" t="str">
        <f>IFERROR(IF(H450="","",IF(H450=909000,Kollektenbons!K$5,SUMIFS(Kollektenübersicht!K:K,Kollektenübersicht!A:A,Nebenrechnungen!H450))),0)</f>
        <v/>
      </c>
    </row>
    <row r="451" spans="2:11" x14ac:dyDescent="0.25">
      <c r="B451">
        <v>449</v>
      </c>
      <c r="C451" t="str">
        <f>IFERROR(SMALL(Anfangsbestände!A$5:A$100,B451),"")</f>
        <v/>
      </c>
      <c r="E451">
        <v>449</v>
      </c>
      <c r="F451" t="str">
        <f t="shared" si="19"/>
        <v/>
      </c>
      <c r="G451" t="str">
        <f t="shared" si="20"/>
        <v/>
      </c>
      <c r="H451" t="str">
        <f t="shared" ref="H451:H502" si="21">IFERROR(VLOOKUP(G451,E:F,2,FALSE),"")</f>
        <v/>
      </c>
      <c r="I451" t="str">
        <f>IFERROR(IF(H451="","",IF(H451=909000,Kollektenbons!I$5,SUMIFS(Anfangsbestände!F:F,Anfangsbestände!A:A,Nebenrechnungen!H451))),0)</f>
        <v/>
      </c>
      <c r="J451" t="str">
        <f>IFERROR(IF(H451="","",IF(H451=909000,Kollektenbons!J$5,SUMIFS(Kollektenübersicht!I:I,Kollektenübersicht!A:A,Nebenrechnungen!H451))),0)</f>
        <v/>
      </c>
      <c r="K451" t="str">
        <f>IFERROR(IF(H451="","",IF(H451=909000,Kollektenbons!K$5,SUMIFS(Kollektenübersicht!K:K,Kollektenübersicht!A:A,Nebenrechnungen!H451))),0)</f>
        <v/>
      </c>
    </row>
    <row r="452" spans="2:11" x14ac:dyDescent="0.25">
      <c r="B452">
        <v>450</v>
      </c>
      <c r="C452" t="str">
        <f>IFERROR(SMALL(Anfangsbestände!A$5:A$100,B452),"")</f>
        <v/>
      </c>
      <c r="E452">
        <v>450</v>
      </c>
      <c r="F452" t="str">
        <f t="shared" ref="F452:F502" si="22">IFERROR(SMALL(C$3:C$911,E452),"")</f>
        <v/>
      </c>
      <c r="G452" t="str">
        <f t="shared" si="20"/>
        <v/>
      </c>
      <c r="H452" t="str">
        <f t="shared" si="21"/>
        <v/>
      </c>
      <c r="I452" t="str">
        <f>IFERROR(IF(H452="","",IF(H452=909000,Kollektenbons!I$5,SUMIFS(Anfangsbestände!F:F,Anfangsbestände!A:A,Nebenrechnungen!H452))),0)</f>
        <v/>
      </c>
      <c r="J452" t="str">
        <f>IFERROR(IF(H452="","",IF(H452=909000,Kollektenbons!J$5,SUMIFS(Kollektenübersicht!I:I,Kollektenübersicht!A:A,Nebenrechnungen!H452))),0)</f>
        <v/>
      </c>
      <c r="K452" t="str">
        <f>IFERROR(IF(H452="","",IF(H452=909000,Kollektenbons!K$5,SUMIFS(Kollektenübersicht!K:K,Kollektenübersicht!A:A,Nebenrechnungen!H452))),0)</f>
        <v/>
      </c>
    </row>
    <row r="453" spans="2:11" x14ac:dyDescent="0.25">
      <c r="B453">
        <v>451</v>
      </c>
      <c r="C453" t="str">
        <f>IFERROR(SMALL(Anfangsbestände!A$5:A$100,B453),"")</f>
        <v/>
      </c>
      <c r="E453">
        <v>451</v>
      </c>
      <c r="F453" t="str">
        <f t="shared" si="22"/>
        <v/>
      </c>
      <c r="G453" t="str">
        <f t="shared" si="20"/>
        <v/>
      </c>
      <c r="H453" t="str">
        <f t="shared" si="21"/>
        <v/>
      </c>
      <c r="I453" t="str">
        <f>IFERROR(IF(H453="","",IF(H453=909000,Kollektenbons!I$5,SUMIFS(Anfangsbestände!F:F,Anfangsbestände!A:A,Nebenrechnungen!H453))),0)</f>
        <v/>
      </c>
      <c r="J453" t="str">
        <f>IFERROR(IF(H453="","",IF(H453=909000,Kollektenbons!J$5,SUMIFS(Kollektenübersicht!I:I,Kollektenübersicht!A:A,Nebenrechnungen!H453))),0)</f>
        <v/>
      </c>
      <c r="K453" t="str">
        <f>IFERROR(IF(H453="","",IF(H453=909000,Kollektenbons!K$5,SUMIFS(Kollektenübersicht!K:K,Kollektenübersicht!A:A,Nebenrechnungen!H453))),0)</f>
        <v/>
      </c>
    </row>
    <row r="454" spans="2:11" x14ac:dyDescent="0.25">
      <c r="B454">
        <v>452</v>
      </c>
      <c r="C454" t="str">
        <f>IFERROR(SMALL(Anfangsbestände!A$5:A$100,B454),"")</f>
        <v/>
      </c>
      <c r="E454">
        <v>452</v>
      </c>
      <c r="F454" t="str">
        <f t="shared" si="22"/>
        <v/>
      </c>
      <c r="G454" t="str">
        <f t="shared" si="20"/>
        <v/>
      </c>
      <c r="H454" t="str">
        <f t="shared" si="21"/>
        <v/>
      </c>
      <c r="I454" t="str">
        <f>IFERROR(IF(H454="","",IF(H454=909000,Kollektenbons!I$5,SUMIFS(Anfangsbestände!F:F,Anfangsbestände!A:A,Nebenrechnungen!H454))),0)</f>
        <v/>
      </c>
      <c r="J454" t="str">
        <f>IFERROR(IF(H454="","",IF(H454=909000,Kollektenbons!J$5,SUMIFS(Kollektenübersicht!I:I,Kollektenübersicht!A:A,Nebenrechnungen!H454))),0)</f>
        <v/>
      </c>
      <c r="K454" t="str">
        <f>IFERROR(IF(H454="","",IF(H454=909000,Kollektenbons!K$5,SUMIFS(Kollektenübersicht!K:K,Kollektenübersicht!A:A,Nebenrechnungen!H454))),0)</f>
        <v/>
      </c>
    </row>
    <row r="455" spans="2:11" x14ac:dyDescent="0.25">
      <c r="B455">
        <v>453</v>
      </c>
      <c r="C455" t="str">
        <f>IFERROR(SMALL(Anfangsbestände!A$5:A$100,B455),"")</f>
        <v/>
      </c>
      <c r="E455">
        <v>453</v>
      </c>
      <c r="F455" t="str">
        <f t="shared" si="22"/>
        <v/>
      </c>
      <c r="G455" t="str">
        <f t="shared" si="20"/>
        <v/>
      </c>
      <c r="H455" t="str">
        <f t="shared" si="21"/>
        <v/>
      </c>
      <c r="I455" t="str">
        <f>IFERROR(IF(H455="","",IF(H455=909000,Kollektenbons!I$5,SUMIFS(Anfangsbestände!F:F,Anfangsbestände!A:A,Nebenrechnungen!H455))),0)</f>
        <v/>
      </c>
      <c r="J455" t="str">
        <f>IFERROR(IF(H455="","",IF(H455=909000,Kollektenbons!J$5,SUMIFS(Kollektenübersicht!I:I,Kollektenübersicht!A:A,Nebenrechnungen!H455))),0)</f>
        <v/>
      </c>
      <c r="K455" t="str">
        <f>IFERROR(IF(H455="","",IF(H455=909000,Kollektenbons!K$5,SUMIFS(Kollektenübersicht!K:K,Kollektenübersicht!A:A,Nebenrechnungen!H455))),0)</f>
        <v/>
      </c>
    </row>
    <row r="456" spans="2:11" x14ac:dyDescent="0.25">
      <c r="B456" t="s">
        <v>48</v>
      </c>
      <c r="E456">
        <v>454</v>
      </c>
      <c r="F456" t="str">
        <f t="shared" si="22"/>
        <v/>
      </c>
      <c r="G456" t="str">
        <f t="shared" ref="G456:G502" si="23">IF(F456=F455,"",E456)</f>
        <v/>
      </c>
      <c r="H456" t="str">
        <f t="shared" si="21"/>
        <v/>
      </c>
      <c r="I456" t="str">
        <f>IFERROR(IF(H456="","",IF(H456=909000,Kollektenbons!I$5,SUMIFS(Anfangsbestände!F:F,Anfangsbestände!A:A,Nebenrechnungen!H456))),0)</f>
        <v/>
      </c>
      <c r="J456" t="str">
        <f>IFERROR(IF(H456="","",IF(H456=909000,Kollektenbons!J$5,SUMIFS(Kollektenübersicht!I:I,Kollektenübersicht!A:A,Nebenrechnungen!H456))),0)</f>
        <v/>
      </c>
      <c r="K456" t="str">
        <f>IFERROR(IF(H456="","",IF(H456=909000,Kollektenbons!K$5,SUMIFS(Kollektenübersicht!K:K,Kollektenübersicht!A:A,Nebenrechnungen!H456))),0)</f>
        <v/>
      </c>
    </row>
    <row r="457" spans="2:11" x14ac:dyDescent="0.25">
      <c r="B457">
        <v>1</v>
      </c>
      <c r="C457" t="str">
        <f>IFERROR(SMALL(Kollektenübersicht!A$18:A$519,B3),"")</f>
        <v/>
      </c>
      <c r="E457">
        <v>455</v>
      </c>
      <c r="F457" t="str">
        <f t="shared" si="22"/>
        <v/>
      </c>
      <c r="G457" t="str">
        <f t="shared" si="23"/>
        <v/>
      </c>
      <c r="H457" t="str">
        <f t="shared" si="21"/>
        <v/>
      </c>
      <c r="I457" t="str">
        <f>IFERROR(IF(H457="","",IF(H457=909000,Kollektenbons!I$5,SUMIFS(Anfangsbestände!F:F,Anfangsbestände!A:A,Nebenrechnungen!H457))),0)</f>
        <v/>
      </c>
      <c r="J457" t="str">
        <f>IFERROR(IF(H457="","",IF(H457=909000,Kollektenbons!J$5,SUMIFS(Kollektenübersicht!I:I,Kollektenübersicht!A:A,Nebenrechnungen!H457))),0)</f>
        <v/>
      </c>
      <c r="K457" t="str">
        <f>IFERROR(IF(H457="","",IF(H457=909000,Kollektenbons!K$5,SUMIFS(Kollektenübersicht!K:K,Kollektenübersicht!A:A,Nebenrechnungen!H457))),0)</f>
        <v/>
      </c>
    </row>
    <row r="458" spans="2:11" x14ac:dyDescent="0.25">
      <c r="B458">
        <v>2</v>
      </c>
      <c r="C458" t="str">
        <f>IFERROR(SMALL(Kollektenübersicht!A$18:A$519,B4),"")</f>
        <v/>
      </c>
      <c r="E458">
        <v>456</v>
      </c>
      <c r="F458" t="str">
        <f t="shared" si="22"/>
        <v/>
      </c>
      <c r="G458" t="str">
        <f t="shared" si="23"/>
        <v/>
      </c>
      <c r="H458" t="str">
        <f t="shared" si="21"/>
        <v/>
      </c>
      <c r="I458" t="str">
        <f>IFERROR(IF(H458="","",IF(H458=909000,Kollektenbons!I$5,SUMIFS(Anfangsbestände!F:F,Anfangsbestände!A:A,Nebenrechnungen!H458))),0)</f>
        <v/>
      </c>
      <c r="J458" t="str">
        <f>IFERROR(IF(H458="","",IF(H458=909000,Kollektenbons!J$5,SUMIFS(Kollektenübersicht!I:I,Kollektenübersicht!A:A,Nebenrechnungen!H458))),0)</f>
        <v/>
      </c>
      <c r="K458" t="str">
        <f>IFERROR(IF(H458="","",IF(H458=909000,Kollektenbons!K$5,SUMIFS(Kollektenübersicht!K:K,Kollektenübersicht!A:A,Nebenrechnungen!H458))),0)</f>
        <v/>
      </c>
    </row>
    <row r="459" spans="2:11" x14ac:dyDescent="0.25">
      <c r="B459">
        <v>3</v>
      </c>
      <c r="C459" t="str">
        <f>IFERROR(SMALL(Kollektenübersicht!A$18:A$519,B5),"")</f>
        <v/>
      </c>
      <c r="E459">
        <v>457</v>
      </c>
      <c r="F459" t="str">
        <f t="shared" si="22"/>
        <v/>
      </c>
      <c r="G459" t="str">
        <f t="shared" si="23"/>
        <v/>
      </c>
      <c r="H459" t="str">
        <f t="shared" si="21"/>
        <v/>
      </c>
      <c r="I459" t="str">
        <f>IFERROR(IF(H459="","",IF(H459=909000,Kollektenbons!I$5,SUMIFS(Anfangsbestände!F:F,Anfangsbestände!A:A,Nebenrechnungen!H459))),0)</f>
        <v/>
      </c>
      <c r="J459" t="str">
        <f>IFERROR(IF(H459="","",IF(H459=909000,Kollektenbons!J$5,SUMIFS(Kollektenübersicht!I:I,Kollektenübersicht!A:A,Nebenrechnungen!H459))),0)</f>
        <v/>
      </c>
      <c r="K459" t="str">
        <f>IFERROR(IF(H459="","",IF(H459=909000,Kollektenbons!K$5,SUMIFS(Kollektenübersicht!K:K,Kollektenübersicht!A:A,Nebenrechnungen!H459))),0)</f>
        <v/>
      </c>
    </row>
    <row r="460" spans="2:11" x14ac:dyDescent="0.25">
      <c r="B460">
        <v>4</v>
      </c>
      <c r="C460" t="str">
        <f>IFERROR(SMALL(Kollektenübersicht!A$18:A$519,B6),"")</f>
        <v/>
      </c>
      <c r="E460">
        <v>458</v>
      </c>
      <c r="F460" t="str">
        <f t="shared" si="22"/>
        <v/>
      </c>
      <c r="G460" t="str">
        <f t="shared" si="23"/>
        <v/>
      </c>
      <c r="H460" t="str">
        <f t="shared" si="21"/>
        <v/>
      </c>
      <c r="I460" t="str">
        <f>IFERROR(IF(H460="","",IF(H460=909000,Kollektenbons!I$5,SUMIFS(Anfangsbestände!F:F,Anfangsbestände!A:A,Nebenrechnungen!H460))),0)</f>
        <v/>
      </c>
      <c r="J460" t="str">
        <f>IFERROR(IF(H460="","",IF(H460=909000,Kollektenbons!J$5,SUMIFS(Kollektenübersicht!I:I,Kollektenübersicht!A:A,Nebenrechnungen!H460))),0)</f>
        <v/>
      </c>
      <c r="K460" t="str">
        <f>IFERROR(IF(H460="","",IF(H460=909000,Kollektenbons!K$5,SUMIFS(Kollektenübersicht!K:K,Kollektenübersicht!A:A,Nebenrechnungen!H460))),0)</f>
        <v/>
      </c>
    </row>
    <row r="461" spans="2:11" x14ac:dyDescent="0.25">
      <c r="B461">
        <v>5</v>
      </c>
      <c r="C461" t="str">
        <f>IFERROR(SMALL(Kollektenübersicht!A$18:A$519,B7),"")</f>
        <v/>
      </c>
      <c r="E461">
        <v>459</v>
      </c>
      <c r="F461" t="str">
        <f t="shared" si="22"/>
        <v/>
      </c>
      <c r="G461" t="str">
        <f t="shared" si="23"/>
        <v/>
      </c>
      <c r="H461" t="str">
        <f t="shared" si="21"/>
        <v/>
      </c>
      <c r="I461" t="str">
        <f>IFERROR(IF(H461="","",IF(H461=909000,Kollektenbons!I$5,SUMIFS(Anfangsbestände!F:F,Anfangsbestände!A:A,Nebenrechnungen!H461))),0)</f>
        <v/>
      </c>
      <c r="J461" t="str">
        <f>IFERROR(IF(H461="","",IF(H461=909000,Kollektenbons!J$5,SUMIFS(Kollektenübersicht!I:I,Kollektenübersicht!A:A,Nebenrechnungen!H461))),0)</f>
        <v/>
      </c>
      <c r="K461" t="str">
        <f>IFERROR(IF(H461="","",IF(H461=909000,Kollektenbons!K$5,SUMIFS(Kollektenübersicht!K:K,Kollektenübersicht!A:A,Nebenrechnungen!H461))),0)</f>
        <v/>
      </c>
    </row>
    <row r="462" spans="2:11" x14ac:dyDescent="0.25">
      <c r="B462">
        <v>6</v>
      </c>
      <c r="C462" t="str">
        <f>IFERROR(SMALL(Kollektenübersicht!A$18:A$519,B8),"")</f>
        <v/>
      </c>
      <c r="E462">
        <v>460</v>
      </c>
      <c r="F462" t="str">
        <f t="shared" si="22"/>
        <v/>
      </c>
      <c r="G462" t="str">
        <f t="shared" si="23"/>
        <v/>
      </c>
      <c r="H462" t="str">
        <f t="shared" si="21"/>
        <v/>
      </c>
      <c r="I462" t="str">
        <f>IFERROR(IF(H462="","",IF(H462=909000,Kollektenbons!I$5,SUMIFS(Anfangsbestände!F:F,Anfangsbestände!A:A,Nebenrechnungen!H462))),0)</f>
        <v/>
      </c>
      <c r="J462" t="str">
        <f>IFERROR(IF(H462="","",IF(H462=909000,Kollektenbons!J$5,SUMIFS(Kollektenübersicht!I:I,Kollektenübersicht!A:A,Nebenrechnungen!H462))),0)</f>
        <v/>
      </c>
      <c r="K462" t="str">
        <f>IFERROR(IF(H462="","",IF(H462=909000,Kollektenbons!K$5,SUMIFS(Kollektenübersicht!K:K,Kollektenübersicht!A:A,Nebenrechnungen!H462))),0)</f>
        <v/>
      </c>
    </row>
    <row r="463" spans="2:11" x14ac:dyDescent="0.25">
      <c r="B463">
        <v>7</v>
      </c>
      <c r="C463" t="str">
        <f>IFERROR(SMALL(Kollektenübersicht!A$18:A$519,B9),"")</f>
        <v/>
      </c>
      <c r="E463">
        <v>461</v>
      </c>
      <c r="F463" t="str">
        <f t="shared" si="22"/>
        <v/>
      </c>
      <c r="G463" t="str">
        <f t="shared" si="23"/>
        <v/>
      </c>
      <c r="H463" t="str">
        <f t="shared" si="21"/>
        <v/>
      </c>
      <c r="I463" t="str">
        <f>IFERROR(IF(H463="","",IF(H463=909000,Kollektenbons!I$5,SUMIFS(Anfangsbestände!F:F,Anfangsbestände!A:A,Nebenrechnungen!H463))),0)</f>
        <v/>
      </c>
      <c r="J463" t="str">
        <f>IFERROR(IF(H463="","",IF(H463=909000,Kollektenbons!J$5,SUMIFS(Kollektenübersicht!I:I,Kollektenübersicht!A:A,Nebenrechnungen!H463))),0)</f>
        <v/>
      </c>
      <c r="K463" t="str">
        <f>IFERROR(IF(H463="","",IF(H463=909000,Kollektenbons!K$5,SUMIFS(Kollektenübersicht!K:K,Kollektenübersicht!A:A,Nebenrechnungen!H463))),0)</f>
        <v/>
      </c>
    </row>
    <row r="464" spans="2:11" x14ac:dyDescent="0.25">
      <c r="B464">
        <v>8</v>
      </c>
      <c r="C464" t="str">
        <f>IFERROR(SMALL(Kollektenübersicht!A$18:A$519,B10),"")</f>
        <v/>
      </c>
      <c r="E464">
        <v>462</v>
      </c>
      <c r="F464" t="str">
        <f t="shared" si="22"/>
        <v/>
      </c>
      <c r="G464" t="str">
        <f t="shared" si="23"/>
        <v/>
      </c>
      <c r="H464" t="str">
        <f t="shared" si="21"/>
        <v/>
      </c>
      <c r="I464" t="str">
        <f>IFERROR(IF(H464="","",IF(H464=909000,Kollektenbons!I$5,SUMIFS(Anfangsbestände!F:F,Anfangsbestände!A:A,Nebenrechnungen!H464))),0)</f>
        <v/>
      </c>
      <c r="J464" t="str">
        <f>IFERROR(IF(H464="","",IF(H464=909000,Kollektenbons!J$5,SUMIFS(Kollektenübersicht!I:I,Kollektenübersicht!A:A,Nebenrechnungen!H464))),0)</f>
        <v/>
      </c>
      <c r="K464" t="str">
        <f>IFERROR(IF(H464="","",IF(H464=909000,Kollektenbons!K$5,SUMIFS(Kollektenübersicht!K:K,Kollektenübersicht!A:A,Nebenrechnungen!H464))),0)</f>
        <v/>
      </c>
    </row>
    <row r="465" spans="2:11" x14ac:dyDescent="0.25">
      <c r="B465">
        <v>9</v>
      </c>
      <c r="C465" t="str">
        <f>IFERROR(SMALL(Kollektenübersicht!A$18:A$519,B11),"")</f>
        <v/>
      </c>
      <c r="E465">
        <v>463</v>
      </c>
      <c r="F465" t="str">
        <f t="shared" si="22"/>
        <v/>
      </c>
      <c r="G465" t="str">
        <f t="shared" si="23"/>
        <v/>
      </c>
      <c r="H465" t="str">
        <f t="shared" si="21"/>
        <v/>
      </c>
      <c r="I465" t="str">
        <f>IFERROR(IF(H465="","",IF(H465=909000,Kollektenbons!I$5,SUMIFS(Anfangsbestände!F:F,Anfangsbestände!A:A,Nebenrechnungen!H465))),0)</f>
        <v/>
      </c>
      <c r="J465" t="str">
        <f>IFERROR(IF(H465="","",IF(H465=909000,Kollektenbons!J$5,SUMIFS(Kollektenübersicht!I:I,Kollektenübersicht!A:A,Nebenrechnungen!H465))),0)</f>
        <v/>
      </c>
      <c r="K465" t="str">
        <f>IFERROR(IF(H465="","",IF(H465=909000,Kollektenbons!K$5,SUMIFS(Kollektenübersicht!K:K,Kollektenübersicht!A:A,Nebenrechnungen!H465))),0)</f>
        <v/>
      </c>
    </row>
    <row r="466" spans="2:11" x14ac:dyDescent="0.25">
      <c r="B466">
        <v>10</v>
      </c>
      <c r="C466" t="str">
        <f>IFERROR(SMALL(Kollektenübersicht!A$18:A$519,B12),"")</f>
        <v/>
      </c>
      <c r="E466">
        <v>464</v>
      </c>
      <c r="F466" t="str">
        <f t="shared" si="22"/>
        <v/>
      </c>
      <c r="G466" t="str">
        <f t="shared" si="23"/>
        <v/>
      </c>
      <c r="H466" t="str">
        <f t="shared" si="21"/>
        <v/>
      </c>
      <c r="I466" t="str">
        <f>IFERROR(IF(H466="","",IF(H466=909000,Kollektenbons!I$5,SUMIFS(Anfangsbestände!F:F,Anfangsbestände!A:A,Nebenrechnungen!H466))),0)</f>
        <v/>
      </c>
      <c r="J466" t="str">
        <f>IFERROR(IF(H466="","",IF(H466=909000,Kollektenbons!J$5,SUMIFS(Kollektenübersicht!I:I,Kollektenübersicht!A:A,Nebenrechnungen!H466))),0)</f>
        <v/>
      </c>
      <c r="K466" t="str">
        <f>IFERROR(IF(H466="","",IF(H466=909000,Kollektenbons!K$5,SUMIFS(Kollektenübersicht!K:K,Kollektenübersicht!A:A,Nebenrechnungen!H466))),0)</f>
        <v/>
      </c>
    </row>
    <row r="467" spans="2:11" x14ac:dyDescent="0.25">
      <c r="B467">
        <v>11</v>
      </c>
      <c r="C467" t="str">
        <f>IFERROR(SMALL(Kollektenübersicht!A$18:A$519,B13),"")</f>
        <v/>
      </c>
      <c r="E467">
        <v>465</v>
      </c>
      <c r="F467" t="str">
        <f t="shared" si="22"/>
        <v/>
      </c>
      <c r="G467" t="str">
        <f t="shared" si="23"/>
        <v/>
      </c>
      <c r="H467" t="str">
        <f t="shared" si="21"/>
        <v/>
      </c>
      <c r="I467" t="str">
        <f>IFERROR(IF(H467="","",IF(H467=909000,Kollektenbons!I$5,SUMIFS(Anfangsbestände!F:F,Anfangsbestände!A:A,Nebenrechnungen!H467))),0)</f>
        <v/>
      </c>
      <c r="J467" t="str">
        <f>IFERROR(IF(H467="","",IF(H467=909000,Kollektenbons!J$5,SUMIFS(Kollektenübersicht!I:I,Kollektenübersicht!A:A,Nebenrechnungen!H467))),0)</f>
        <v/>
      </c>
      <c r="K467" t="str">
        <f>IFERROR(IF(H467="","",IF(H467=909000,Kollektenbons!K$5,SUMIFS(Kollektenübersicht!K:K,Kollektenübersicht!A:A,Nebenrechnungen!H467))),0)</f>
        <v/>
      </c>
    </row>
    <row r="468" spans="2:11" x14ac:dyDescent="0.25">
      <c r="B468">
        <v>12</v>
      </c>
      <c r="C468" t="str">
        <f>IFERROR(SMALL(Kollektenübersicht!A$18:A$519,B14),"")</f>
        <v/>
      </c>
      <c r="E468">
        <v>466</v>
      </c>
      <c r="F468" t="str">
        <f t="shared" si="22"/>
        <v/>
      </c>
      <c r="G468" t="str">
        <f t="shared" si="23"/>
        <v/>
      </c>
      <c r="H468" t="str">
        <f t="shared" si="21"/>
        <v/>
      </c>
      <c r="I468" t="str">
        <f>IFERROR(IF(H468="","",IF(H468=909000,Kollektenbons!I$5,SUMIFS(Anfangsbestände!F:F,Anfangsbestände!A:A,Nebenrechnungen!H468))),0)</f>
        <v/>
      </c>
      <c r="J468" t="str">
        <f>IFERROR(IF(H468="","",IF(H468=909000,Kollektenbons!J$5,SUMIFS(Kollektenübersicht!I:I,Kollektenübersicht!A:A,Nebenrechnungen!H468))),0)</f>
        <v/>
      </c>
      <c r="K468" t="str">
        <f>IFERROR(IF(H468="","",IF(H468=909000,Kollektenbons!K$5,SUMIFS(Kollektenübersicht!K:K,Kollektenübersicht!A:A,Nebenrechnungen!H468))),0)</f>
        <v/>
      </c>
    </row>
    <row r="469" spans="2:11" x14ac:dyDescent="0.25">
      <c r="B469">
        <v>13</v>
      </c>
      <c r="C469" t="str">
        <f>IFERROR(SMALL(Kollektenübersicht!A$18:A$519,B15),"")</f>
        <v/>
      </c>
      <c r="E469">
        <v>467</v>
      </c>
      <c r="F469" t="str">
        <f t="shared" si="22"/>
        <v/>
      </c>
      <c r="G469" t="str">
        <f t="shared" si="23"/>
        <v/>
      </c>
      <c r="H469" t="str">
        <f t="shared" si="21"/>
        <v/>
      </c>
      <c r="I469" t="str">
        <f>IFERROR(IF(H469="","",IF(H469=909000,Kollektenbons!I$5,SUMIFS(Anfangsbestände!F:F,Anfangsbestände!A:A,Nebenrechnungen!H469))),0)</f>
        <v/>
      </c>
      <c r="J469" t="str">
        <f>IFERROR(IF(H469="","",IF(H469=909000,Kollektenbons!J$5,SUMIFS(Kollektenübersicht!I:I,Kollektenübersicht!A:A,Nebenrechnungen!H469))),0)</f>
        <v/>
      </c>
      <c r="K469" t="str">
        <f>IFERROR(IF(H469="","",IF(H469=909000,Kollektenbons!K$5,SUMIFS(Kollektenübersicht!K:K,Kollektenübersicht!A:A,Nebenrechnungen!H469))),0)</f>
        <v/>
      </c>
    </row>
    <row r="470" spans="2:11" x14ac:dyDescent="0.25">
      <c r="B470">
        <v>14</v>
      </c>
      <c r="C470" t="str">
        <f>IFERROR(SMALL(Kollektenübersicht!A$18:A$519,B16),"")</f>
        <v/>
      </c>
      <c r="E470">
        <v>468</v>
      </c>
      <c r="F470" t="str">
        <f t="shared" si="22"/>
        <v/>
      </c>
      <c r="G470" t="str">
        <f t="shared" si="23"/>
        <v/>
      </c>
      <c r="H470" t="str">
        <f t="shared" si="21"/>
        <v/>
      </c>
      <c r="I470" t="str">
        <f>IFERROR(IF(H470="","",IF(H470=909000,Kollektenbons!I$5,SUMIFS(Anfangsbestände!F:F,Anfangsbestände!A:A,Nebenrechnungen!H470))),0)</f>
        <v/>
      </c>
      <c r="J470" t="str">
        <f>IFERROR(IF(H470="","",IF(H470=909000,Kollektenbons!J$5,SUMIFS(Kollektenübersicht!I:I,Kollektenübersicht!A:A,Nebenrechnungen!H470))),0)</f>
        <v/>
      </c>
      <c r="K470" t="str">
        <f>IFERROR(IF(H470="","",IF(H470=909000,Kollektenbons!K$5,SUMIFS(Kollektenübersicht!K:K,Kollektenübersicht!A:A,Nebenrechnungen!H470))),0)</f>
        <v/>
      </c>
    </row>
    <row r="471" spans="2:11" x14ac:dyDescent="0.25">
      <c r="B471">
        <v>15</v>
      </c>
      <c r="C471" t="str">
        <f>IFERROR(SMALL(Kollektenübersicht!A$18:A$519,B17),"")</f>
        <v/>
      </c>
      <c r="E471">
        <v>469</v>
      </c>
      <c r="F471" t="str">
        <f t="shared" si="22"/>
        <v/>
      </c>
      <c r="G471" t="str">
        <f t="shared" si="23"/>
        <v/>
      </c>
      <c r="H471" t="str">
        <f t="shared" si="21"/>
        <v/>
      </c>
      <c r="I471" t="str">
        <f>IFERROR(IF(H471="","",IF(H471=909000,Kollektenbons!I$5,SUMIFS(Anfangsbestände!F:F,Anfangsbestände!A:A,Nebenrechnungen!H471))),0)</f>
        <v/>
      </c>
      <c r="J471" t="str">
        <f>IFERROR(IF(H471="","",IF(H471=909000,Kollektenbons!J$5,SUMIFS(Kollektenübersicht!I:I,Kollektenübersicht!A:A,Nebenrechnungen!H471))),0)</f>
        <v/>
      </c>
      <c r="K471" t="str">
        <f>IFERROR(IF(H471="","",IF(H471=909000,Kollektenbons!K$5,SUMIFS(Kollektenübersicht!K:K,Kollektenübersicht!A:A,Nebenrechnungen!H471))),0)</f>
        <v/>
      </c>
    </row>
    <row r="472" spans="2:11" x14ac:dyDescent="0.25">
      <c r="B472">
        <v>16</v>
      </c>
      <c r="C472" t="str">
        <f>IFERROR(SMALL(Kollektenübersicht!A$18:A$519,B18),"")</f>
        <v/>
      </c>
      <c r="E472">
        <v>470</v>
      </c>
      <c r="F472" t="str">
        <f t="shared" si="22"/>
        <v/>
      </c>
      <c r="G472" t="str">
        <f t="shared" si="23"/>
        <v/>
      </c>
      <c r="H472" t="str">
        <f t="shared" si="21"/>
        <v/>
      </c>
      <c r="I472" t="str">
        <f>IFERROR(IF(H472="","",IF(H472=909000,Kollektenbons!I$5,SUMIFS(Anfangsbestände!F:F,Anfangsbestände!A:A,Nebenrechnungen!H472))),0)</f>
        <v/>
      </c>
      <c r="J472" t="str">
        <f>IFERROR(IF(H472="","",IF(H472=909000,Kollektenbons!J$5,SUMIFS(Kollektenübersicht!I:I,Kollektenübersicht!A:A,Nebenrechnungen!H472))),0)</f>
        <v/>
      </c>
      <c r="K472" t="str">
        <f>IFERROR(IF(H472="","",IF(H472=909000,Kollektenbons!K$5,SUMIFS(Kollektenübersicht!K:K,Kollektenübersicht!A:A,Nebenrechnungen!H472))),0)</f>
        <v/>
      </c>
    </row>
    <row r="473" spans="2:11" x14ac:dyDescent="0.25">
      <c r="B473">
        <v>17</v>
      </c>
      <c r="C473" t="str">
        <f>IFERROR(SMALL(Kollektenübersicht!A$18:A$519,B19),"")</f>
        <v/>
      </c>
      <c r="E473">
        <v>471</v>
      </c>
      <c r="F473" t="str">
        <f t="shared" si="22"/>
        <v/>
      </c>
      <c r="G473" t="str">
        <f t="shared" si="23"/>
        <v/>
      </c>
      <c r="H473" t="str">
        <f t="shared" si="21"/>
        <v/>
      </c>
      <c r="I473" t="str">
        <f>IFERROR(IF(H473="","",IF(H473=909000,Kollektenbons!I$5,SUMIFS(Anfangsbestände!F:F,Anfangsbestände!A:A,Nebenrechnungen!H473))),0)</f>
        <v/>
      </c>
      <c r="J473" t="str">
        <f>IFERROR(IF(H473="","",IF(H473=909000,Kollektenbons!J$5,SUMIFS(Kollektenübersicht!I:I,Kollektenübersicht!A:A,Nebenrechnungen!H473))),0)</f>
        <v/>
      </c>
      <c r="K473" t="str">
        <f>IFERROR(IF(H473="","",IF(H473=909000,Kollektenbons!K$5,SUMIFS(Kollektenübersicht!K:K,Kollektenübersicht!A:A,Nebenrechnungen!H473))),0)</f>
        <v/>
      </c>
    </row>
    <row r="474" spans="2:11" x14ac:dyDescent="0.25">
      <c r="B474">
        <v>18</v>
      </c>
      <c r="C474" t="str">
        <f>IFERROR(SMALL(Kollektenübersicht!A$18:A$519,B20),"")</f>
        <v/>
      </c>
      <c r="E474">
        <v>472</v>
      </c>
      <c r="F474" t="str">
        <f t="shared" si="22"/>
        <v/>
      </c>
      <c r="G474" t="str">
        <f t="shared" si="23"/>
        <v/>
      </c>
      <c r="H474" t="str">
        <f t="shared" si="21"/>
        <v/>
      </c>
      <c r="I474" t="str">
        <f>IFERROR(IF(H474="","",IF(H474=909000,Kollektenbons!I$5,SUMIFS(Anfangsbestände!F:F,Anfangsbestände!A:A,Nebenrechnungen!H474))),0)</f>
        <v/>
      </c>
      <c r="J474" t="str">
        <f>IFERROR(IF(H474="","",IF(H474=909000,Kollektenbons!J$5,SUMIFS(Kollektenübersicht!I:I,Kollektenübersicht!A:A,Nebenrechnungen!H474))),0)</f>
        <v/>
      </c>
      <c r="K474" t="str">
        <f>IFERROR(IF(H474="","",IF(H474=909000,Kollektenbons!K$5,SUMIFS(Kollektenübersicht!K:K,Kollektenübersicht!A:A,Nebenrechnungen!H474))),0)</f>
        <v/>
      </c>
    </row>
    <row r="475" spans="2:11" x14ac:dyDescent="0.25">
      <c r="B475">
        <v>19</v>
      </c>
      <c r="C475" t="str">
        <f>IFERROR(SMALL(Kollektenübersicht!A$18:A$519,B21),"")</f>
        <v/>
      </c>
      <c r="E475">
        <v>473</v>
      </c>
      <c r="F475" t="str">
        <f t="shared" si="22"/>
        <v/>
      </c>
      <c r="G475" t="str">
        <f t="shared" si="23"/>
        <v/>
      </c>
      <c r="H475" t="str">
        <f t="shared" si="21"/>
        <v/>
      </c>
      <c r="I475" t="str">
        <f>IFERROR(IF(H475="","",IF(H475=909000,Kollektenbons!I$5,SUMIFS(Anfangsbestände!F:F,Anfangsbestände!A:A,Nebenrechnungen!H475))),0)</f>
        <v/>
      </c>
      <c r="J475" t="str">
        <f>IFERROR(IF(H475="","",IF(H475=909000,Kollektenbons!J$5,SUMIFS(Kollektenübersicht!I:I,Kollektenübersicht!A:A,Nebenrechnungen!H475))),0)</f>
        <v/>
      </c>
      <c r="K475" t="str">
        <f>IFERROR(IF(H475="","",IF(H475=909000,Kollektenbons!K$5,SUMIFS(Kollektenübersicht!K:K,Kollektenübersicht!A:A,Nebenrechnungen!H475))),0)</f>
        <v/>
      </c>
    </row>
    <row r="476" spans="2:11" x14ac:dyDescent="0.25">
      <c r="B476">
        <v>20</v>
      </c>
      <c r="C476" t="str">
        <f>IFERROR(SMALL(Kollektenübersicht!A$18:A$519,B22),"")</f>
        <v/>
      </c>
      <c r="E476">
        <v>474</v>
      </c>
      <c r="F476" t="str">
        <f t="shared" si="22"/>
        <v/>
      </c>
      <c r="G476" t="str">
        <f t="shared" si="23"/>
        <v/>
      </c>
      <c r="H476" t="str">
        <f t="shared" si="21"/>
        <v/>
      </c>
      <c r="I476" t="str">
        <f>IFERROR(IF(H476="","",IF(H476=909000,Kollektenbons!I$5,SUMIFS(Anfangsbestände!F:F,Anfangsbestände!A:A,Nebenrechnungen!H476))),0)</f>
        <v/>
      </c>
      <c r="J476" t="str">
        <f>IFERROR(IF(H476="","",IF(H476=909000,Kollektenbons!J$5,SUMIFS(Kollektenübersicht!I:I,Kollektenübersicht!A:A,Nebenrechnungen!H476))),0)</f>
        <v/>
      </c>
      <c r="K476" t="str">
        <f>IFERROR(IF(H476="","",IF(H476=909000,Kollektenbons!K$5,SUMIFS(Kollektenübersicht!K:K,Kollektenübersicht!A:A,Nebenrechnungen!H476))),0)</f>
        <v/>
      </c>
    </row>
    <row r="477" spans="2:11" x14ac:dyDescent="0.25">
      <c r="B477">
        <v>21</v>
      </c>
      <c r="C477" t="str">
        <f>IFERROR(SMALL(Kollektenübersicht!A$18:A$519,B23),"")</f>
        <v/>
      </c>
      <c r="E477">
        <v>475</v>
      </c>
      <c r="F477" t="str">
        <f t="shared" si="22"/>
        <v/>
      </c>
      <c r="G477" t="str">
        <f t="shared" si="23"/>
        <v/>
      </c>
      <c r="H477" t="str">
        <f t="shared" si="21"/>
        <v/>
      </c>
      <c r="I477" t="str">
        <f>IFERROR(IF(H477="","",IF(H477=909000,Kollektenbons!I$5,SUMIFS(Anfangsbestände!F:F,Anfangsbestände!A:A,Nebenrechnungen!H477))),0)</f>
        <v/>
      </c>
      <c r="J477" t="str">
        <f>IFERROR(IF(H477="","",IF(H477=909000,Kollektenbons!J$5,SUMIFS(Kollektenübersicht!I:I,Kollektenübersicht!A:A,Nebenrechnungen!H477))),0)</f>
        <v/>
      </c>
      <c r="K477" t="str">
        <f>IFERROR(IF(H477="","",IF(H477=909000,Kollektenbons!K$5,SUMIFS(Kollektenübersicht!K:K,Kollektenübersicht!A:A,Nebenrechnungen!H477))),0)</f>
        <v/>
      </c>
    </row>
    <row r="478" spans="2:11" x14ac:dyDescent="0.25">
      <c r="B478">
        <v>22</v>
      </c>
      <c r="C478" t="str">
        <f>IFERROR(SMALL(Kollektenübersicht!A$18:A$519,B24),"")</f>
        <v/>
      </c>
      <c r="E478">
        <v>476</v>
      </c>
      <c r="F478" t="str">
        <f t="shared" si="22"/>
        <v/>
      </c>
      <c r="G478" t="str">
        <f t="shared" si="23"/>
        <v/>
      </c>
      <c r="H478" t="str">
        <f t="shared" si="21"/>
        <v/>
      </c>
      <c r="I478" t="str">
        <f>IFERROR(IF(H478="","",IF(H478=909000,Kollektenbons!I$5,SUMIFS(Anfangsbestände!F:F,Anfangsbestände!A:A,Nebenrechnungen!H478))),0)</f>
        <v/>
      </c>
      <c r="J478" t="str">
        <f>IFERROR(IF(H478="","",IF(H478=909000,Kollektenbons!J$5,SUMIFS(Kollektenübersicht!I:I,Kollektenübersicht!A:A,Nebenrechnungen!H478))),0)</f>
        <v/>
      </c>
      <c r="K478" t="str">
        <f>IFERROR(IF(H478="","",IF(H478=909000,Kollektenbons!K$5,SUMIFS(Kollektenübersicht!K:K,Kollektenübersicht!A:A,Nebenrechnungen!H478))),0)</f>
        <v/>
      </c>
    </row>
    <row r="479" spans="2:11" x14ac:dyDescent="0.25">
      <c r="B479">
        <v>23</v>
      </c>
      <c r="C479" t="str">
        <f>IFERROR(SMALL(Kollektenübersicht!A$18:A$519,B25),"")</f>
        <v/>
      </c>
      <c r="E479">
        <v>477</v>
      </c>
      <c r="F479" t="str">
        <f t="shared" si="22"/>
        <v/>
      </c>
      <c r="G479" t="str">
        <f t="shared" si="23"/>
        <v/>
      </c>
      <c r="H479" t="str">
        <f t="shared" si="21"/>
        <v/>
      </c>
      <c r="I479" t="str">
        <f>IFERROR(IF(H479="","",IF(H479=909000,Kollektenbons!I$5,SUMIFS(Anfangsbestände!F:F,Anfangsbestände!A:A,Nebenrechnungen!H479))),0)</f>
        <v/>
      </c>
      <c r="J479" t="str">
        <f>IFERROR(IF(H479="","",IF(H479=909000,Kollektenbons!J$5,SUMIFS(Kollektenübersicht!I:I,Kollektenübersicht!A:A,Nebenrechnungen!H479))),0)</f>
        <v/>
      </c>
      <c r="K479" t="str">
        <f>IFERROR(IF(H479="","",IF(H479=909000,Kollektenbons!K$5,SUMIFS(Kollektenübersicht!K:K,Kollektenübersicht!A:A,Nebenrechnungen!H479))),0)</f>
        <v/>
      </c>
    </row>
    <row r="480" spans="2:11" x14ac:dyDescent="0.25">
      <c r="B480">
        <v>24</v>
      </c>
      <c r="C480" t="str">
        <f>IFERROR(SMALL(Kollektenübersicht!A$18:A$519,B26),"")</f>
        <v/>
      </c>
      <c r="E480">
        <v>478</v>
      </c>
      <c r="F480" t="str">
        <f t="shared" si="22"/>
        <v/>
      </c>
      <c r="G480" t="str">
        <f t="shared" si="23"/>
        <v/>
      </c>
      <c r="H480" t="str">
        <f t="shared" si="21"/>
        <v/>
      </c>
      <c r="I480" t="str">
        <f>IFERROR(IF(H480="","",IF(H480=909000,Kollektenbons!I$5,SUMIFS(Anfangsbestände!F:F,Anfangsbestände!A:A,Nebenrechnungen!H480))),0)</f>
        <v/>
      </c>
      <c r="J480" t="str">
        <f>IFERROR(IF(H480="","",IF(H480=909000,Kollektenbons!J$5,SUMIFS(Kollektenübersicht!I:I,Kollektenübersicht!A:A,Nebenrechnungen!H480))),0)</f>
        <v/>
      </c>
      <c r="K480" t="str">
        <f>IFERROR(IF(H480="","",IF(H480=909000,Kollektenbons!K$5,SUMIFS(Kollektenübersicht!K:K,Kollektenübersicht!A:A,Nebenrechnungen!H480))),0)</f>
        <v/>
      </c>
    </row>
    <row r="481" spans="2:11" x14ac:dyDescent="0.25">
      <c r="B481">
        <v>25</v>
      </c>
      <c r="C481" t="str">
        <f>IFERROR(SMALL(Kollektenübersicht!A$18:A$519,B27),"")</f>
        <v/>
      </c>
      <c r="E481">
        <v>479</v>
      </c>
      <c r="F481" t="str">
        <f t="shared" si="22"/>
        <v/>
      </c>
      <c r="G481" t="str">
        <f t="shared" si="23"/>
        <v/>
      </c>
      <c r="H481" t="str">
        <f t="shared" si="21"/>
        <v/>
      </c>
      <c r="I481" t="str">
        <f>IFERROR(IF(H481="","",IF(H481=909000,Kollektenbons!I$5,SUMIFS(Anfangsbestände!F:F,Anfangsbestände!A:A,Nebenrechnungen!H481))),0)</f>
        <v/>
      </c>
      <c r="J481" t="str">
        <f>IFERROR(IF(H481="","",IF(H481=909000,Kollektenbons!J$5,SUMIFS(Kollektenübersicht!I:I,Kollektenübersicht!A:A,Nebenrechnungen!H481))),0)</f>
        <v/>
      </c>
      <c r="K481" t="str">
        <f>IFERROR(IF(H481="","",IF(H481=909000,Kollektenbons!K$5,SUMIFS(Kollektenübersicht!K:K,Kollektenübersicht!A:A,Nebenrechnungen!H481))),0)</f>
        <v/>
      </c>
    </row>
    <row r="482" spans="2:11" x14ac:dyDescent="0.25">
      <c r="B482">
        <v>26</v>
      </c>
      <c r="C482" t="str">
        <f>IFERROR(SMALL(Kollektenübersicht!A$18:A$519,B28),"")</f>
        <v/>
      </c>
      <c r="E482">
        <v>480</v>
      </c>
      <c r="F482" t="str">
        <f t="shared" si="22"/>
        <v/>
      </c>
      <c r="G482" t="str">
        <f t="shared" si="23"/>
        <v/>
      </c>
      <c r="H482" t="str">
        <f t="shared" si="21"/>
        <v/>
      </c>
      <c r="I482" t="str">
        <f>IFERROR(IF(H482="","",IF(H482=909000,Kollektenbons!I$5,SUMIFS(Anfangsbestände!F:F,Anfangsbestände!A:A,Nebenrechnungen!H482))),0)</f>
        <v/>
      </c>
      <c r="J482" t="str">
        <f>IFERROR(IF(H482="","",IF(H482=909000,Kollektenbons!J$5,SUMIFS(Kollektenübersicht!I:I,Kollektenübersicht!A:A,Nebenrechnungen!H482))),0)</f>
        <v/>
      </c>
      <c r="K482" t="str">
        <f>IFERROR(IF(H482="","",IF(H482=909000,Kollektenbons!K$5,SUMIFS(Kollektenübersicht!K:K,Kollektenübersicht!A:A,Nebenrechnungen!H482))),0)</f>
        <v/>
      </c>
    </row>
    <row r="483" spans="2:11" x14ac:dyDescent="0.25">
      <c r="B483">
        <v>27</v>
      </c>
      <c r="C483" t="str">
        <f>IFERROR(SMALL(Kollektenübersicht!A$18:A$519,B29),"")</f>
        <v/>
      </c>
      <c r="E483">
        <v>481</v>
      </c>
      <c r="F483" t="str">
        <f t="shared" si="22"/>
        <v/>
      </c>
      <c r="G483" t="str">
        <f t="shared" si="23"/>
        <v/>
      </c>
      <c r="H483" t="str">
        <f t="shared" si="21"/>
        <v/>
      </c>
      <c r="I483" t="str">
        <f>IFERROR(IF(H483="","",IF(H483=909000,Kollektenbons!I$5,SUMIFS(Anfangsbestände!F:F,Anfangsbestände!A:A,Nebenrechnungen!H483))),0)</f>
        <v/>
      </c>
      <c r="J483" t="str">
        <f>IFERROR(IF(H483="","",IF(H483=909000,Kollektenbons!J$5,SUMIFS(Kollektenübersicht!I:I,Kollektenübersicht!A:A,Nebenrechnungen!H483))),0)</f>
        <v/>
      </c>
      <c r="K483" t="str">
        <f>IFERROR(IF(H483="","",IF(H483=909000,Kollektenbons!K$5,SUMIFS(Kollektenübersicht!K:K,Kollektenübersicht!A:A,Nebenrechnungen!H483))),0)</f>
        <v/>
      </c>
    </row>
    <row r="484" spans="2:11" x14ac:dyDescent="0.25">
      <c r="B484">
        <v>28</v>
      </c>
      <c r="C484" t="str">
        <f>IFERROR(SMALL(Kollektenübersicht!A$18:A$519,B30),"")</f>
        <v/>
      </c>
      <c r="E484">
        <v>482</v>
      </c>
      <c r="F484" t="str">
        <f t="shared" si="22"/>
        <v/>
      </c>
      <c r="G484" t="str">
        <f t="shared" si="23"/>
        <v/>
      </c>
      <c r="H484" t="str">
        <f t="shared" si="21"/>
        <v/>
      </c>
      <c r="I484" t="str">
        <f>IFERROR(IF(H484="","",IF(H484=909000,Kollektenbons!I$5,SUMIFS(Anfangsbestände!F:F,Anfangsbestände!A:A,Nebenrechnungen!H484))),0)</f>
        <v/>
      </c>
      <c r="J484" t="str">
        <f>IFERROR(IF(H484="","",IF(H484=909000,Kollektenbons!J$5,SUMIFS(Kollektenübersicht!I:I,Kollektenübersicht!A:A,Nebenrechnungen!H484))),0)</f>
        <v/>
      </c>
      <c r="K484" t="str">
        <f>IFERROR(IF(H484="","",IF(H484=909000,Kollektenbons!K$5,SUMIFS(Kollektenübersicht!K:K,Kollektenübersicht!A:A,Nebenrechnungen!H484))),0)</f>
        <v/>
      </c>
    </row>
    <row r="485" spans="2:11" x14ac:dyDescent="0.25">
      <c r="B485">
        <v>29</v>
      </c>
      <c r="C485" t="str">
        <f>IFERROR(SMALL(Kollektenübersicht!A$18:A$519,B31),"")</f>
        <v/>
      </c>
      <c r="E485">
        <v>483</v>
      </c>
      <c r="F485" t="str">
        <f t="shared" si="22"/>
        <v/>
      </c>
      <c r="G485" t="str">
        <f t="shared" si="23"/>
        <v/>
      </c>
      <c r="H485" t="str">
        <f t="shared" si="21"/>
        <v/>
      </c>
      <c r="I485" t="str">
        <f>IFERROR(IF(H485="","",IF(H485=909000,Kollektenbons!I$5,SUMIFS(Anfangsbestände!F:F,Anfangsbestände!A:A,Nebenrechnungen!H485))),0)</f>
        <v/>
      </c>
      <c r="J485" t="str">
        <f>IFERROR(IF(H485="","",IF(H485=909000,Kollektenbons!J$5,SUMIFS(Kollektenübersicht!I:I,Kollektenübersicht!A:A,Nebenrechnungen!H485))),0)</f>
        <v/>
      </c>
      <c r="K485" t="str">
        <f>IFERROR(IF(H485="","",IF(H485=909000,Kollektenbons!K$5,SUMIFS(Kollektenübersicht!K:K,Kollektenübersicht!A:A,Nebenrechnungen!H485))),0)</f>
        <v/>
      </c>
    </row>
    <row r="486" spans="2:11" x14ac:dyDescent="0.25">
      <c r="B486">
        <v>30</v>
      </c>
      <c r="C486" t="str">
        <f>IFERROR(SMALL(Kollektenübersicht!A$18:A$519,B32),"")</f>
        <v/>
      </c>
      <c r="E486">
        <v>484</v>
      </c>
      <c r="F486" t="str">
        <f t="shared" si="22"/>
        <v/>
      </c>
      <c r="G486" t="str">
        <f t="shared" si="23"/>
        <v/>
      </c>
      <c r="H486" t="str">
        <f t="shared" si="21"/>
        <v/>
      </c>
      <c r="I486" t="str">
        <f>IFERROR(IF(H486="","",IF(H486=909000,Kollektenbons!I$5,SUMIFS(Anfangsbestände!F:F,Anfangsbestände!A:A,Nebenrechnungen!H486))),0)</f>
        <v/>
      </c>
      <c r="J486" t="str">
        <f>IFERROR(IF(H486="","",IF(H486=909000,Kollektenbons!J$5,SUMIFS(Kollektenübersicht!I:I,Kollektenübersicht!A:A,Nebenrechnungen!H486))),0)</f>
        <v/>
      </c>
      <c r="K486" t="str">
        <f>IFERROR(IF(H486="","",IF(H486=909000,Kollektenbons!K$5,SUMIFS(Kollektenübersicht!K:K,Kollektenübersicht!A:A,Nebenrechnungen!H486))),0)</f>
        <v/>
      </c>
    </row>
    <row r="487" spans="2:11" x14ac:dyDescent="0.25">
      <c r="B487">
        <v>31</v>
      </c>
      <c r="C487" t="str">
        <f>IFERROR(SMALL(Kollektenübersicht!A$18:A$519,B33),"")</f>
        <v/>
      </c>
      <c r="E487">
        <v>485</v>
      </c>
      <c r="F487" t="str">
        <f t="shared" si="22"/>
        <v/>
      </c>
      <c r="G487" t="str">
        <f t="shared" si="23"/>
        <v/>
      </c>
      <c r="H487" t="str">
        <f t="shared" si="21"/>
        <v/>
      </c>
      <c r="I487" t="str">
        <f>IFERROR(IF(H487="","",IF(H487=909000,Kollektenbons!I$5,SUMIFS(Anfangsbestände!F:F,Anfangsbestände!A:A,Nebenrechnungen!H487))),0)</f>
        <v/>
      </c>
      <c r="J487" t="str">
        <f>IFERROR(IF(H487="","",IF(H487=909000,Kollektenbons!J$5,SUMIFS(Kollektenübersicht!I:I,Kollektenübersicht!A:A,Nebenrechnungen!H487))),0)</f>
        <v/>
      </c>
      <c r="K487" t="str">
        <f>IFERROR(IF(H487="","",IF(H487=909000,Kollektenbons!K$5,SUMIFS(Kollektenübersicht!K:K,Kollektenübersicht!A:A,Nebenrechnungen!H487))),0)</f>
        <v/>
      </c>
    </row>
    <row r="488" spans="2:11" x14ac:dyDescent="0.25">
      <c r="B488">
        <v>32</v>
      </c>
      <c r="C488" t="str">
        <f>IFERROR(SMALL(Kollektenübersicht!A$18:A$519,B34),"")</f>
        <v/>
      </c>
      <c r="E488">
        <v>486</v>
      </c>
      <c r="F488" t="str">
        <f t="shared" si="22"/>
        <v/>
      </c>
      <c r="G488" t="str">
        <f t="shared" si="23"/>
        <v/>
      </c>
      <c r="H488" t="str">
        <f t="shared" si="21"/>
        <v/>
      </c>
      <c r="I488" t="str">
        <f>IFERROR(IF(H488="","",IF(H488=909000,Kollektenbons!I$5,SUMIFS(Anfangsbestände!F:F,Anfangsbestände!A:A,Nebenrechnungen!H488))),0)</f>
        <v/>
      </c>
      <c r="J488" t="str">
        <f>IFERROR(IF(H488="","",IF(H488=909000,Kollektenbons!J$5,SUMIFS(Kollektenübersicht!I:I,Kollektenübersicht!A:A,Nebenrechnungen!H488))),0)</f>
        <v/>
      </c>
      <c r="K488" t="str">
        <f>IFERROR(IF(H488="","",IF(H488=909000,Kollektenbons!K$5,SUMIFS(Kollektenübersicht!K:K,Kollektenübersicht!A:A,Nebenrechnungen!H488))),0)</f>
        <v/>
      </c>
    </row>
    <row r="489" spans="2:11" x14ac:dyDescent="0.25">
      <c r="B489">
        <v>33</v>
      </c>
      <c r="C489" t="str">
        <f>IFERROR(SMALL(Kollektenübersicht!A$18:A$519,B35),"")</f>
        <v/>
      </c>
      <c r="E489">
        <v>487</v>
      </c>
      <c r="F489" t="str">
        <f t="shared" si="22"/>
        <v/>
      </c>
      <c r="G489" t="str">
        <f t="shared" si="23"/>
        <v/>
      </c>
      <c r="H489" t="str">
        <f t="shared" si="21"/>
        <v/>
      </c>
      <c r="I489" t="str">
        <f>IFERROR(IF(H489="","",IF(H489=909000,Kollektenbons!I$5,SUMIFS(Anfangsbestände!F:F,Anfangsbestände!A:A,Nebenrechnungen!H489))),0)</f>
        <v/>
      </c>
      <c r="J489" t="str">
        <f>IFERROR(IF(H489="","",IF(H489=909000,Kollektenbons!J$5,SUMIFS(Kollektenübersicht!I:I,Kollektenübersicht!A:A,Nebenrechnungen!H489))),0)</f>
        <v/>
      </c>
      <c r="K489" t="str">
        <f>IFERROR(IF(H489="","",IF(H489=909000,Kollektenbons!K$5,SUMIFS(Kollektenübersicht!K:K,Kollektenübersicht!A:A,Nebenrechnungen!H489))),0)</f>
        <v/>
      </c>
    </row>
    <row r="490" spans="2:11" x14ac:dyDescent="0.25">
      <c r="B490">
        <v>34</v>
      </c>
      <c r="C490" t="str">
        <f>IFERROR(SMALL(Kollektenübersicht!A$18:A$519,B36),"")</f>
        <v/>
      </c>
      <c r="E490">
        <v>488</v>
      </c>
      <c r="F490" t="str">
        <f t="shared" si="22"/>
        <v/>
      </c>
      <c r="G490" t="str">
        <f t="shared" si="23"/>
        <v/>
      </c>
      <c r="H490" t="str">
        <f t="shared" si="21"/>
        <v/>
      </c>
      <c r="I490" t="str">
        <f>IFERROR(IF(H490="","",IF(H490=909000,Kollektenbons!I$5,SUMIFS(Anfangsbestände!F:F,Anfangsbestände!A:A,Nebenrechnungen!H490))),0)</f>
        <v/>
      </c>
      <c r="J490" t="str">
        <f>IFERROR(IF(H490="","",IF(H490=909000,Kollektenbons!J$5,SUMIFS(Kollektenübersicht!I:I,Kollektenübersicht!A:A,Nebenrechnungen!H490))),0)</f>
        <v/>
      </c>
      <c r="K490" t="str">
        <f>IFERROR(IF(H490="","",IF(H490=909000,Kollektenbons!K$5,SUMIFS(Kollektenübersicht!K:K,Kollektenübersicht!A:A,Nebenrechnungen!H490))),0)</f>
        <v/>
      </c>
    </row>
    <row r="491" spans="2:11" x14ac:dyDescent="0.25">
      <c r="B491">
        <v>35</v>
      </c>
      <c r="C491" t="str">
        <f>IFERROR(SMALL(Kollektenübersicht!A$18:A$519,B37),"")</f>
        <v/>
      </c>
      <c r="E491">
        <v>489</v>
      </c>
      <c r="F491" t="str">
        <f t="shared" si="22"/>
        <v/>
      </c>
      <c r="G491" t="str">
        <f t="shared" si="23"/>
        <v/>
      </c>
      <c r="H491" t="str">
        <f t="shared" si="21"/>
        <v/>
      </c>
      <c r="I491" t="str">
        <f>IFERROR(IF(H491="","",IF(H491=909000,Kollektenbons!I$5,SUMIFS(Anfangsbestände!F:F,Anfangsbestände!A:A,Nebenrechnungen!H491))),0)</f>
        <v/>
      </c>
      <c r="J491" t="str">
        <f>IFERROR(IF(H491="","",IF(H491=909000,Kollektenbons!J$5,SUMIFS(Kollektenübersicht!I:I,Kollektenübersicht!A:A,Nebenrechnungen!H491))),0)</f>
        <v/>
      </c>
      <c r="K491" t="str">
        <f>IFERROR(IF(H491="","",IF(H491=909000,Kollektenbons!K$5,SUMIFS(Kollektenübersicht!K:K,Kollektenübersicht!A:A,Nebenrechnungen!H491))),0)</f>
        <v/>
      </c>
    </row>
    <row r="492" spans="2:11" x14ac:dyDescent="0.25">
      <c r="B492">
        <v>36</v>
      </c>
      <c r="C492" t="str">
        <f>IFERROR(SMALL(Kollektenübersicht!A$18:A$519,B38),"")</f>
        <v/>
      </c>
      <c r="E492">
        <v>490</v>
      </c>
      <c r="F492" t="str">
        <f t="shared" si="22"/>
        <v/>
      </c>
      <c r="G492" t="str">
        <f t="shared" si="23"/>
        <v/>
      </c>
      <c r="H492" t="str">
        <f t="shared" si="21"/>
        <v/>
      </c>
      <c r="I492" t="str">
        <f>IFERROR(IF(H492="","",IF(H492=909000,Kollektenbons!I$5,SUMIFS(Anfangsbestände!F:F,Anfangsbestände!A:A,Nebenrechnungen!H492))),0)</f>
        <v/>
      </c>
      <c r="J492" t="str">
        <f>IFERROR(IF(H492="","",IF(H492=909000,Kollektenbons!J$5,SUMIFS(Kollektenübersicht!I:I,Kollektenübersicht!A:A,Nebenrechnungen!H492))),0)</f>
        <v/>
      </c>
      <c r="K492" t="str">
        <f>IFERROR(IF(H492="","",IF(H492=909000,Kollektenbons!K$5,SUMIFS(Kollektenübersicht!K:K,Kollektenübersicht!A:A,Nebenrechnungen!H492))),0)</f>
        <v/>
      </c>
    </row>
    <row r="493" spans="2:11" x14ac:dyDescent="0.25">
      <c r="B493">
        <v>37</v>
      </c>
      <c r="C493" t="str">
        <f>IFERROR(SMALL(Kollektenübersicht!A$18:A$519,B39),"")</f>
        <v/>
      </c>
      <c r="E493">
        <v>491</v>
      </c>
      <c r="F493" t="str">
        <f t="shared" si="22"/>
        <v/>
      </c>
      <c r="G493" t="str">
        <f t="shared" si="23"/>
        <v/>
      </c>
      <c r="H493" t="str">
        <f t="shared" si="21"/>
        <v/>
      </c>
      <c r="I493" t="str">
        <f>IFERROR(IF(H493="","",IF(H493=909000,Kollektenbons!I$5,SUMIFS(Anfangsbestände!F:F,Anfangsbestände!A:A,Nebenrechnungen!H493))),0)</f>
        <v/>
      </c>
      <c r="J493" t="str">
        <f>IFERROR(IF(H493="","",IF(H493=909000,Kollektenbons!J$5,SUMIFS(Kollektenübersicht!I:I,Kollektenübersicht!A:A,Nebenrechnungen!H493))),0)</f>
        <v/>
      </c>
      <c r="K493" t="str">
        <f>IFERROR(IF(H493="","",IF(H493=909000,Kollektenbons!K$5,SUMIFS(Kollektenübersicht!K:K,Kollektenübersicht!A:A,Nebenrechnungen!H493))),0)</f>
        <v/>
      </c>
    </row>
    <row r="494" spans="2:11" x14ac:dyDescent="0.25">
      <c r="B494">
        <v>38</v>
      </c>
      <c r="C494" t="str">
        <f>IFERROR(SMALL(Kollektenübersicht!A$18:A$519,B40),"")</f>
        <v/>
      </c>
      <c r="E494">
        <v>492</v>
      </c>
      <c r="F494" t="str">
        <f t="shared" si="22"/>
        <v/>
      </c>
      <c r="G494" t="str">
        <f t="shared" si="23"/>
        <v/>
      </c>
      <c r="H494" t="str">
        <f t="shared" si="21"/>
        <v/>
      </c>
      <c r="I494" t="str">
        <f>IFERROR(IF(H494="","",IF(H494=909000,Kollektenbons!I$5,SUMIFS(Anfangsbestände!F:F,Anfangsbestände!A:A,Nebenrechnungen!H494))),0)</f>
        <v/>
      </c>
      <c r="J494" t="str">
        <f>IFERROR(IF(H494="","",IF(H494=909000,Kollektenbons!J$5,SUMIFS(Kollektenübersicht!I:I,Kollektenübersicht!A:A,Nebenrechnungen!H494))),0)</f>
        <v/>
      </c>
      <c r="K494" t="str">
        <f>IFERROR(IF(H494="","",IF(H494=909000,Kollektenbons!K$5,SUMIFS(Kollektenübersicht!K:K,Kollektenübersicht!A:A,Nebenrechnungen!H494))),0)</f>
        <v/>
      </c>
    </row>
    <row r="495" spans="2:11" x14ac:dyDescent="0.25">
      <c r="B495">
        <v>39</v>
      </c>
      <c r="C495" t="str">
        <f>IFERROR(SMALL(Kollektenübersicht!A$18:A$519,B41),"")</f>
        <v/>
      </c>
      <c r="E495">
        <v>493</v>
      </c>
      <c r="F495" t="str">
        <f t="shared" si="22"/>
        <v/>
      </c>
      <c r="G495" t="str">
        <f t="shared" si="23"/>
        <v/>
      </c>
      <c r="H495" t="str">
        <f t="shared" si="21"/>
        <v/>
      </c>
      <c r="I495" t="str">
        <f>IFERROR(IF(H495="","",IF(H495=909000,Kollektenbons!I$5,SUMIFS(Anfangsbestände!F:F,Anfangsbestände!A:A,Nebenrechnungen!H495))),0)</f>
        <v/>
      </c>
      <c r="J495" t="str">
        <f>IFERROR(IF(H495="","",IF(H495=909000,Kollektenbons!J$5,SUMIFS(Kollektenübersicht!I:I,Kollektenübersicht!A:A,Nebenrechnungen!H495))),0)</f>
        <v/>
      </c>
      <c r="K495" t="str">
        <f>IFERROR(IF(H495="","",IF(H495=909000,Kollektenbons!K$5,SUMIFS(Kollektenübersicht!K:K,Kollektenübersicht!A:A,Nebenrechnungen!H495))),0)</f>
        <v/>
      </c>
    </row>
    <row r="496" spans="2:11" x14ac:dyDescent="0.25">
      <c r="B496">
        <v>40</v>
      </c>
      <c r="C496" t="str">
        <f>IFERROR(SMALL(Kollektenübersicht!A$18:A$519,B42),"")</f>
        <v/>
      </c>
      <c r="E496">
        <v>494</v>
      </c>
      <c r="F496" t="str">
        <f t="shared" si="22"/>
        <v/>
      </c>
      <c r="G496" t="str">
        <f t="shared" si="23"/>
        <v/>
      </c>
      <c r="H496" t="str">
        <f t="shared" si="21"/>
        <v/>
      </c>
      <c r="I496" t="str">
        <f>IFERROR(IF(H496="","",IF(H496=909000,Kollektenbons!I$5,SUMIFS(Anfangsbestände!F:F,Anfangsbestände!A:A,Nebenrechnungen!H496))),0)</f>
        <v/>
      </c>
      <c r="J496" t="str">
        <f>IFERROR(IF(H496="","",IF(H496=909000,Kollektenbons!J$5,SUMIFS(Kollektenübersicht!I:I,Kollektenübersicht!A:A,Nebenrechnungen!H496))),0)</f>
        <v/>
      </c>
      <c r="K496" t="str">
        <f>IFERROR(IF(H496="","",IF(H496=909000,Kollektenbons!K$5,SUMIFS(Kollektenübersicht!K:K,Kollektenübersicht!A:A,Nebenrechnungen!H496))),0)</f>
        <v/>
      </c>
    </row>
    <row r="497" spans="2:11" x14ac:dyDescent="0.25">
      <c r="B497">
        <v>41</v>
      </c>
      <c r="C497" t="str">
        <f>IFERROR(SMALL(Kollektenübersicht!A$18:A$519,B43),"")</f>
        <v/>
      </c>
      <c r="E497">
        <v>495</v>
      </c>
      <c r="F497" t="str">
        <f t="shared" si="22"/>
        <v/>
      </c>
      <c r="G497" t="str">
        <f t="shared" si="23"/>
        <v/>
      </c>
      <c r="H497" t="str">
        <f t="shared" si="21"/>
        <v/>
      </c>
      <c r="I497" t="str">
        <f>IFERROR(IF(H497="","",IF(H497=909000,Kollektenbons!I$5,SUMIFS(Anfangsbestände!F:F,Anfangsbestände!A:A,Nebenrechnungen!H497))),0)</f>
        <v/>
      </c>
      <c r="J497" t="str">
        <f>IFERROR(IF(H497="","",IF(H497=909000,Kollektenbons!J$5,SUMIFS(Kollektenübersicht!I:I,Kollektenübersicht!A:A,Nebenrechnungen!H497))),0)</f>
        <v/>
      </c>
      <c r="K497" t="str">
        <f>IFERROR(IF(H497="","",IF(H497=909000,Kollektenbons!K$5,SUMIFS(Kollektenübersicht!K:K,Kollektenübersicht!A:A,Nebenrechnungen!H497))),0)</f>
        <v/>
      </c>
    </row>
    <row r="498" spans="2:11" x14ac:dyDescent="0.25">
      <c r="B498">
        <v>42</v>
      </c>
      <c r="C498" t="str">
        <f>IFERROR(SMALL(Kollektenübersicht!A$18:A$519,B44),"")</f>
        <v/>
      </c>
      <c r="E498">
        <v>496</v>
      </c>
      <c r="F498" t="str">
        <f t="shared" si="22"/>
        <v/>
      </c>
      <c r="G498" t="str">
        <f t="shared" si="23"/>
        <v/>
      </c>
      <c r="H498" t="str">
        <f t="shared" si="21"/>
        <v/>
      </c>
      <c r="I498" t="str">
        <f>IFERROR(IF(H498="","",IF(H498=909000,Kollektenbons!I$5,SUMIFS(Anfangsbestände!F:F,Anfangsbestände!A:A,Nebenrechnungen!H498))),0)</f>
        <v/>
      </c>
      <c r="J498" t="str">
        <f>IFERROR(IF(H498="","",IF(H498=909000,Kollektenbons!J$5,SUMIFS(Kollektenübersicht!I:I,Kollektenübersicht!A:A,Nebenrechnungen!H498))),0)</f>
        <v/>
      </c>
      <c r="K498" t="str">
        <f>IFERROR(IF(H498="","",IF(H498=909000,Kollektenbons!K$5,SUMIFS(Kollektenübersicht!K:K,Kollektenübersicht!A:A,Nebenrechnungen!H498))),0)</f>
        <v/>
      </c>
    </row>
    <row r="499" spans="2:11" x14ac:dyDescent="0.25">
      <c r="B499">
        <v>43</v>
      </c>
      <c r="C499" t="str">
        <f>IFERROR(SMALL(Kollektenübersicht!A$18:A$519,B45),"")</f>
        <v/>
      </c>
      <c r="E499">
        <v>497</v>
      </c>
      <c r="F499" t="str">
        <f t="shared" si="22"/>
        <v/>
      </c>
      <c r="G499" t="str">
        <f t="shared" si="23"/>
        <v/>
      </c>
      <c r="H499" t="str">
        <f t="shared" si="21"/>
        <v/>
      </c>
      <c r="I499" t="str">
        <f>IFERROR(IF(H499="","",IF(H499=909000,Kollektenbons!I$5,SUMIFS(Anfangsbestände!F:F,Anfangsbestände!A:A,Nebenrechnungen!H499))),0)</f>
        <v/>
      </c>
      <c r="J499" t="str">
        <f>IFERROR(IF(H499="","",IF(H499=909000,Kollektenbons!J$5,SUMIFS(Kollektenübersicht!I:I,Kollektenübersicht!A:A,Nebenrechnungen!H499))),0)</f>
        <v/>
      </c>
      <c r="K499" t="str">
        <f>IFERROR(IF(H499="","",IF(H499=909000,Kollektenbons!K$5,SUMIFS(Kollektenübersicht!K:K,Kollektenübersicht!A:A,Nebenrechnungen!H499))),0)</f>
        <v/>
      </c>
    </row>
    <row r="500" spans="2:11" x14ac:dyDescent="0.25">
      <c r="B500">
        <v>44</v>
      </c>
      <c r="C500" t="str">
        <f>IFERROR(SMALL(Kollektenübersicht!A$18:A$519,B46),"")</f>
        <v/>
      </c>
      <c r="E500">
        <v>498</v>
      </c>
      <c r="F500" t="str">
        <f t="shared" si="22"/>
        <v/>
      </c>
      <c r="G500" t="str">
        <f t="shared" si="23"/>
        <v/>
      </c>
      <c r="H500" t="str">
        <f t="shared" si="21"/>
        <v/>
      </c>
      <c r="I500" t="str">
        <f>IFERROR(IF(H500="","",IF(H500=909000,Kollektenbons!I$5,SUMIFS(Anfangsbestände!F:F,Anfangsbestände!A:A,Nebenrechnungen!H500))),0)</f>
        <v/>
      </c>
      <c r="J500" t="str">
        <f>IFERROR(IF(H500="","",IF(H500=909000,Kollektenbons!J$5,SUMIFS(Kollektenübersicht!I:I,Kollektenübersicht!A:A,Nebenrechnungen!H500))),0)</f>
        <v/>
      </c>
      <c r="K500" t="str">
        <f>IFERROR(IF(H500="","",IF(H500=909000,Kollektenbons!K$5,SUMIFS(Kollektenübersicht!K:K,Kollektenübersicht!A:A,Nebenrechnungen!H500))),0)</f>
        <v/>
      </c>
    </row>
    <row r="501" spans="2:11" x14ac:dyDescent="0.25">
      <c r="B501">
        <v>45</v>
      </c>
      <c r="C501" t="str">
        <f>IFERROR(SMALL(Kollektenübersicht!A$18:A$519,B47),"")</f>
        <v/>
      </c>
      <c r="E501">
        <v>499</v>
      </c>
      <c r="F501" t="str">
        <f t="shared" si="22"/>
        <v/>
      </c>
      <c r="G501" t="str">
        <f t="shared" si="23"/>
        <v/>
      </c>
      <c r="H501" t="str">
        <f t="shared" si="21"/>
        <v/>
      </c>
      <c r="I501" t="str">
        <f>IFERROR(IF(H501="","",IF(H501=909000,Kollektenbons!I$5,SUMIFS(Anfangsbestände!F:F,Anfangsbestände!A:A,Nebenrechnungen!H501))),0)</f>
        <v/>
      </c>
      <c r="J501" t="str">
        <f>IFERROR(IF(H501="","",IF(H501=909000,Kollektenbons!J$5,SUMIFS(Kollektenübersicht!I:I,Kollektenübersicht!A:A,Nebenrechnungen!H501))),0)</f>
        <v/>
      </c>
      <c r="K501" t="str">
        <f>IFERROR(IF(H501="","",IF(H501=909000,Kollektenbons!K$5,SUMIFS(Kollektenübersicht!K:K,Kollektenübersicht!A:A,Nebenrechnungen!H501))),0)</f>
        <v/>
      </c>
    </row>
    <row r="502" spans="2:11" x14ac:dyDescent="0.25">
      <c r="B502">
        <v>46</v>
      </c>
      <c r="C502" t="str">
        <f>IFERROR(SMALL(Kollektenübersicht!A$18:A$519,B48),"")</f>
        <v/>
      </c>
      <c r="E502">
        <v>500</v>
      </c>
      <c r="F502" t="str">
        <f t="shared" si="22"/>
        <v/>
      </c>
      <c r="G502" t="str">
        <f t="shared" si="23"/>
        <v/>
      </c>
      <c r="H502" t="str">
        <f t="shared" si="21"/>
        <v/>
      </c>
      <c r="I502" t="str">
        <f>IFERROR(IF(H502="","",IF(H502=909000,Kollektenbons!I$5,SUMIFS(Anfangsbestände!F:F,Anfangsbestände!A:A,Nebenrechnungen!H502))),0)</f>
        <v/>
      </c>
      <c r="J502" t="str">
        <f>IFERROR(IF(H502="","",IF(H502=909000,Kollektenbons!J$5,SUMIFS(Kollektenübersicht!I:I,Kollektenübersicht!A:A,Nebenrechnungen!H502))),0)</f>
        <v/>
      </c>
      <c r="K502" t="str">
        <f>IFERROR(IF(H502="","",IF(H502=909000,Kollektenbons!K$5,SUMIFS(Kollektenübersicht!K:K,Kollektenübersicht!A:A,Nebenrechnungen!H502))),0)</f>
        <v/>
      </c>
    </row>
    <row r="503" spans="2:11" x14ac:dyDescent="0.25">
      <c r="B503">
        <v>47</v>
      </c>
      <c r="C503" t="str">
        <f>IFERROR(SMALL(Kollektenübersicht!A$18:A$519,B49),"")</f>
        <v/>
      </c>
    </row>
    <row r="504" spans="2:11" x14ac:dyDescent="0.25">
      <c r="B504">
        <v>48</v>
      </c>
      <c r="C504" t="str">
        <f>IFERROR(SMALL(Kollektenübersicht!A$18:A$519,B50),"")</f>
        <v/>
      </c>
    </row>
    <row r="505" spans="2:11" x14ac:dyDescent="0.25">
      <c r="B505">
        <v>49</v>
      </c>
      <c r="C505" t="str">
        <f>IFERROR(SMALL(Kollektenübersicht!A$18:A$519,B51),"")</f>
        <v/>
      </c>
    </row>
    <row r="506" spans="2:11" x14ac:dyDescent="0.25">
      <c r="B506">
        <v>50</v>
      </c>
      <c r="C506" t="str">
        <f>IFERROR(SMALL(Kollektenübersicht!A$18:A$519,B52),"")</f>
        <v/>
      </c>
    </row>
    <row r="507" spans="2:11" x14ac:dyDescent="0.25">
      <c r="B507">
        <v>51</v>
      </c>
      <c r="C507" t="str">
        <f>IFERROR(SMALL(Kollektenübersicht!A$18:A$519,B53),"")</f>
        <v/>
      </c>
    </row>
    <row r="508" spans="2:11" x14ac:dyDescent="0.25">
      <c r="B508">
        <v>52</v>
      </c>
      <c r="C508" t="str">
        <f>IFERROR(SMALL(Kollektenübersicht!A$18:A$519,B54),"")</f>
        <v/>
      </c>
    </row>
    <row r="509" spans="2:11" x14ac:dyDescent="0.25">
      <c r="B509">
        <v>53</v>
      </c>
      <c r="C509" t="str">
        <f>IFERROR(SMALL(Kollektenübersicht!A$18:A$519,B55),"")</f>
        <v/>
      </c>
    </row>
    <row r="510" spans="2:11" x14ac:dyDescent="0.25">
      <c r="B510">
        <v>54</v>
      </c>
      <c r="C510" t="str">
        <f>IFERROR(SMALL(Kollektenübersicht!A$18:A$519,B56),"")</f>
        <v/>
      </c>
    </row>
    <row r="511" spans="2:11" x14ac:dyDescent="0.25">
      <c r="B511">
        <v>55</v>
      </c>
      <c r="C511" t="str">
        <f>IFERROR(SMALL(Kollektenübersicht!A$18:A$519,B57),"")</f>
        <v/>
      </c>
    </row>
    <row r="512" spans="2:11" x14ac:dyDescent="0.25">
      <c r="B512">
        <v>56</v>
      </c>
      <c r="C512" t="str">
        <f>IFERROR(SMALL(Kollektenübersicht!A$18:A$519,B58),"")</f>
        <v/>
      </c>
    </row>
    <row r="513" spans="2:3" x14ac:dyDescent="0.25">
      <c r="B513">
        <v>57</v>
      </c>
      <c r="C513" t="str">
        <f>IFERROR(SMALL(Kollektenübersicht!A$18:A$519,B59),"")</f>
        <v/>
      </c>
    </row>
    <row r="514" spans="2:3" x14ac:dyDescent="0.25">
      <c r="B514">
        <v>58</v>
      </c>
      <c r="C514" t="str">
        <f>IFERROR(SMALL(Kollektenübersicht!A$18:A$519,B60),"")</f>
        <v/>
      </c>
    </row>
    <row r="515" spans="2:3" x14ac:dyDescent="0.25">
      <c r="B515">
        <v>59</v>
      </c>
      <c r="C515" t="str">
        <f>IFERROR(SMALL(Kollektenübersicht!A$18:A$519,B61),"")</f>
        <v/>
      </c>
    </row>
    <row r="516" spans="2:3" x14ac:dyDescent="0.25">
      <c r="B516">
        <v>60</v>
      </c>
      <c r="C516" t="str">
        <f>IFERROR(SMALL(Kollektenübersicht!A$18:A$519,B62),"")</f>
        <v/>
      </c>
    </row>
    <row r="517" spans="2:3" x14ac:dyDescent="0.25">
      <c r="B517">
        <v>61</v>
      </c>
      <c r="C517" t="str">
        <f>IFERROR(SMALL(Kollektenübersicht!A$18:A$519,B63),"")</f>
        <v/>
      </c>
    </row>
    <row r="518" spans="2:3" x14ac:dyDescent="0.25">
      <c r="B518">
        <v>62</v>
      </c>
      <c r="C518" t="str">
        <f>IFERROR(SMALL(Kollektenübersicht!A$18:A$519,B64),"")</f>
        <v/>
      </c>
    </row>
    <row r="519" spans="2:3" x14ac:dyDescent="0.25">
      <c r="B519">
        <v>63</v>
      </c>
      <c r="C519" t="str">
        <f>IFERROR(SMALL(Kollektenübersicht!A$18:A$519,B65),"")</f>
        <v/>
      </c>
    </row>
    <row r="520" spans="2:3" x14ac:dyDescent="0.25">
      <c r="B520">
        <v>64</v>
      </c>
      <c r="C520" t="str">
        <f>IFERROR(SMALL(Kollektenübersicht!A$18:A$519,B66),"")</f>
        <v/>
      </c>
    </row>
    <row r="521" spans="2:3" x14ac:dyDescent="0.25">
      <c r="B521">
        <v>65</v>
      </c>
      <c r="C521" t="str">
        <f>IFERROR(SMALL(Kollektenübersicht!A$18:A$519,B67),"")</f>
        <v/>
      </c>
    </row>
    <row r="522" spans="2:3" x14ac:dyDescent="0.25">
      <c r="B522">
        <v>66</v>
      </c>
      <c r="C522" t="str">
        <f>IFERROR(SMALL(Kollektenübersicht!A$18:A$519,B68),"")</f>
        <v/>
      </c>
    </row>
    <row r="523" spans="2:3" x14ac:dyDescent="0.25">
      <c r="B523">
        <v>67</v>
      </c>
      <c r="C523" t="str">
        <f>IFERROR(SMALL(Kollektenübersicht!A$18:A$519,B69),"")</f>
        <v/>
      </c>
    </row>
    <row r="524" spans="2:3" x14ac:dyDescent="0.25">
      <c r="B524">
        <v>68</v>
      </c>
      <c r="C524" t="str">
        <f>IFERROR(SMALL(Kollektenübersicht!A$18:A$519,B70),"")</f>
        <v/>
      </c>
    </row>
    <row r="525" spans="2:3" x14ac:dyDescent="0.25">
      <c r="B525">
        <v>69</v>
      </c>
      <c r="C525" t="str">
        <f>IFERROR(SMALL(Kollektenübersicht!A$18:A$519,B71),"")</f>
        <v/>
      </c>
    </row>
    <row r="526" spans="2:3" x14ac:dyDescent="0.25">
      <c r="B526">
        <v>70</v>
      </c>
      <c r="C526" t="str">
        <f>IFERROR(SMALL(Kollektenübersicht!A$18:A$519,B72),"")</f>
        <v/>
      </c>
    </row>
    <row r="527" spans="2:3" x14ac:dyDescent="0.25">
      <c r="B527">
        <v>71</v>
      </c>
      <c r="C527" t="str">
        <f>IFERROR(SMALL(Kollektenübersicht!A$18:A$519,B73),"")</f>
        <v/>
      </c>
    </row>
    <row r="528" spans="2:3" x14ac:dyDescent="0.25">
      <c r="B528">
        <v>72</v>
      </c>
      <c r="C528" t="str">
        <f>IFERROR(SMALL(Kollektenübersicht!A$18:A$519,B74),"")</f>
        <v/>
      </c>
    </row>
    <row r="529" spans="2:3" x14ac:dyDescent="0.25">
      <c r="B529">
        <v>73</v>
      </c>
      <c r="C529" t="str">
        <f>IFERROR(SMALL(Kollektenübersicht!A$18:A$519,B75),"")</f>
        <v/>
      </c>
    </row>
    <row r="530" spans="2:3" x14ac:dyDescent="0.25">
      <c r="B530">
        <v>74</v>
      </c>
      <c r="C530" t="str">
        <f>IFERROR(SMALL(Kollektenübersicht!A$18:A$519,B76),"")</f>
        <v/>
      </c>
    </row>
    <row r="531" spans="2:3" x14ac:dyDescent="0.25">
      <c r="B531">
        <v>75</v>
      </c>
      <c r="C531" t="str">
        <f>IFERROR(SMALL(Kollektenübersicht!A$18:A$519,B77),"")</f>
        <v/>
      </c>
    </row>
    <row r="532" spans="2:3" x14ac:dyDescent="0.25">
      <c r="B532">
        <v>76</v>
      </c>
      <c r="C532" t="str">
        <f>IFERROR(SMALL(Kollektenübersicht!A$18:A$519,B78),"")</f>
        <v/>
      </c>
    </row>
    <row r="533" spans="2:3" x14ac:dyDescent="0.25">
      <c r="B533">
        <v>77</v>
      </c>
      <c r="C533" t="str">
        <f>IFERROR(SMALL(Kollektenübersicht!A$18:A$519,B79),"")</f>
        <v/>
      </c>
    </row>
    <row r="534" spans="2:3" x14ac:dyDescent="0.25">
      <c r="B534">
        <v>78</v>
      </c>
      <c r="C534" t="str">
        <f>IFERROR(SMALL(Kollektenübersicht!A$18:A$519,B80),"")</f>
        <v/>
      </c>
    </row>
    <row r="535" spans="2:3" x14ac:dyDescent="0.25">
      <c r="B535">
        <v>79</v>
      </c>
      <c r="C535" t="str">
        <f>IFERROR(SMALL(Kollektenübersicht!A$18:A$519,B81),"")</f>
        <v/>
      </c>
    </row>
    <row r="536" spans="2:3" x14ac:dyDescent="0.25">
      <c r="B536">
        <v>80</v>
      </c>
      <c r="C536" t="str">
        <f>IFERROR(SMALL(Kollektenübersicht!A$18:A$519,B82),"")</f>
        <v/>
      </c>
    </row>
    <row r="537" spans="2:3" x14ac:dyDescent="0.25">
      <c r="B537">
        <v>81</v>
      </c>
      <c r="C537" t="str">
        <f>IFERROR(SMALL(Kollektenübersicht!A$18:A$519,B83),"")</f>
        <v/>
      </c>
    </row>
    <row r="538" spans="2:3" x14ac:dyDescent="0.25">
      <c r="B538">
        <v>82</v>
      </c>
      <c r="C538" t="str">
        <f>IFERROR(SMALL(Kollektenübersicht!A$18:A$519,B84),"")</f>
        <v/>
      </c>
    </row>
    <row r="539" spans="2:3" x14ac:dyDescent="0.25">
      <c r="B539">
        <v>83</v>
      </c>
      <c r="C539" t="str">
        <f>IFERROR(SMALL(Kollektenübersicht!A$18:A$519,B85),"")</f>
        <v/>
      </c>
    </row>
    <row r="540" spans="2:3" x14ac:dyDescent="0.25">
      <c r="B540">
        <v>84</v>
      </c>
      <c r="C540" t="str">
        <f>IFERROR(SMALL(Kollektenübersicht!A$18:A$519,B86),"")</f>
        <v/>
      </c>
    </row>
    <row r="541" spans="2:3" x14ac:dyDescent="0.25">
      <c r="B541">
        <v>85</v>
      </c>
      <c r="C541" t="str">
        <f>IFERROR(SMALL(Kollektenübersicht!A$18:A$519,B87),"")</f>
        <v/>
      </c>
    </row>
    <row r="542" spans="2:3" x14ac:dyDescent="0.25">
      <c r="B542">
        <v>86</v>
      </c>
      <c r="C542" t="str">
        <f>IFERROR(SMALL(Kollektenübersicht!A$18:A$519,B88),"")</f>
        <v/>
      </c>
    </row>
    <row r="543" spans="2:3" x14ac:dyDescent="0.25">
      <c r="B543">
        <v>87</v>
      </c>
      <c r="C543" t="str">
        <f>IFERROR(SMALL(Kollektenübersicht!A$18:A$519,B89),"")</f>
        <v/>
      </c>
    </row>
    <row r="544" spans="2:3" x14ac:dyDescent="0.25">
      <c r="B544">
        <v>88</v>
      </c>
      <c r="C544" t="str">
        <f>IFERROR(SMALL(Kollektenübersicht!A$18:A$519,B90),"")</f>
        <v/>
      </c>
    </row>
    <row r="545" spans="2:3" x14ac:dyDescent="0.25">
      <c r="B545">
        <v>89</v>
      </c>
      <c r="C545" t="str">
        <f>IFERROR(SMALL(Kollektenübersicht!A$18:A$519,B91),"")</f>
        <v/>
      </c>
    </row>
    <row r="546" spans="2:3" x14ac:dyDescent="0.25">
      <c r="B546">
        <v>90</v>
      </c>
      <c r="C546" t="str">
        <f>IFERROR(SMALL(Kollektenübersicht!A$18:A$519,B92),"")</f>
        <v/>
      </c>
    </row>
    <row r="547" spans="2:3" x14ac:dyDescent="0.25">
      <c r="B547">
        <v>91</v>
      </c>
      <c r="C547" t="str">
        <f>IFERROR(SMALL(Kollektenübersicht!A$18:A$519,B93),"")</f>
        <v/>
      </c>
    </row>
    <row r="548" spans="2:3" x14ac:dyDescent="0.25">
      <c r="B548">
        <v>92</v>
      </c>
      <c r="C548" t="str">
        <f>IFERROR(SMALL(Kollektenübersicht!A$18:A$519,B94),"")</f>
        <v/>
      </c>
    </row>
    <row r="549" spans="2:3" x14ac:dyDescent="0.25">
      <c r="B549">
        <v>93</v>
      </c>
      <c r="C549" t="str">
        <f>IFERROR(SMALL(Kollektenübersicht!A$18:A$519,B95),"")</f>
        <v/>
      </c>
    </row>
    <row r="550" spans="2:3" x14ac:dyDescent="0.25">
      <c r="B550">
        <v>94</v>
      </c>
      <c r="C550" t="str">
        <f>IFERROR(SMALL(Kollektenübersicht!A$18:A$519,B96),"")</f>
        <v/>
      </c>
    </row>
    <row r="551" spans="2:3" x14ac:dyDescent="0.25">
      <c r="B551">
        <v>95</v>
      </c>
      <c r="C551" t="str">
        <f>IFERROR(SMALL(Kollektenübersicht!A$18:A$519,B97),"")</f>
        <v/>
      </c>
    </row>
    <row r="552" spans="2:3" x14ac:dyDescent="0.25">
      <c r="B552">
        <v>96</v>
      </c>
      <c r="C552" t="str">
        <f>IFERROR(SMALL(Kollektenübersicht!A$18:A$519,B98),"")</f>
        <v/>
      </c>
    </row>
    <row r="553" spans="2:3" x14ac:dyDescent="0.25">
      <c r="B553">
        <v>97</v>
      </c>
      <c r="C553" t="str">
        <f>IFERROR(SMALL(Kollektenübersicht!A$18:A$519,B99),"")</f>
        <v/>
      </c>
    </row>
    <row r="554" spans="2:3" x14ac:dyDescent="0.25">
      <c r="B554">
        <v>98</v>
      </c>
      <c r="C554" t="str">
        <f>IFERROR(SMALL(Kollektenübersicht!A$18:A$519,B100),"")</f>
        <v/>
      </c>
    </row>
    <row r="555" spans="2:3" x14ac:dyDescent="0.25">
      <c r="B555">
        <v>99</v>
      </c>
      <c r="C555" t="str">
        <f>IFERROR(SMALL(Kollektenübersicht!A$18:A$519,B101),"")</f>
        <v/>
      </c>
    </row>
    <row r="556" spans="2:3" x14ac:dyDescent="0.25">
      <c r="B556">
        <v>100</v>
      </c>
      <c r="C556" t="str">
        <f>IFERROR(SMALL(Kollektenübersicht!A$18:A$519,B102),"")</f>
        <v/>
      </c>
    </row>
    <row r="557" spans="2:3" x14ac:dyDescent="0.25">
      <c r="B557">
        <v>101</v>
      </c>
      <c r="C557" t="str">
        <f>IFERROR(SMALL(Kollektenübersicht!A$18:A$519,B103),"")</f>
        <v/>
      </c>
    </row>
    <row r="558" spans="2:3" x14ac:dyDescent="0.25">
      <c r="B558">
        <v>102</v>
      </c>
      <c r="C558" t="str">
        <f>IFERROR(SMALL(Kollektenübersicht!A$18:A$519,B104),"")</f>
        <v/>
      </c>
    </row>
    <row r="559" spans="2:3" x14ac:dyDescent="0.25">
      <c r="B559">
        <v>103</v>
      </c>
      <c r="C559" t="str">
        <f>IFERROR(SMALL(Kollektenübersicht!A$18:A$519,B105),"")</f>
        <v/>
      </c>
    </row>
    <row r="560" spans="2:3" x14ac:dyDescent="0.25">
      <c r="B560">
        <v>104</v>
      </c>
      <c r="C560" t="str">
        <f>IFERROR(SMALL(Kollektenübersicht!A$18:A$519,B106),"")</f>
        <v/>
      </c>
    </row>
    <row r="561" spans="2:3" x14ac:dyDescent="0.25">
      <c r="B561">
        <v>105</v>
      </c>
      <c r="C561" t="str">
        <f>IFERROR(SMALL(Kollektenübersicht!A$18:A$519,B107),"")</f>
        <v/>
      </c>
    </row>
    <row r="562" spans="2:3" x14ac:dyDescent="0.25">
      <c r="B562">
        <v>106</v>
      </c>
      <c r="C562" t="str">
        <f>IFERROR(SMALL(Kollektenübersicht!A$18:A$519,B108),"")</f>
        <v/>
      </c>
    </row>
    <row r="563" spans="2:3" x14ac:dyDescent="0.25">
      <c r="B563">
        <v>107</v>
      </c>
      <c r="C563" t="str">
        <f>IFERROR(SMALL(Kollektenübersicht!A$18:A$519,B109),"")</f>
        <v/>
      </c>
    </row>
    <row r="564" spans="2:3" x14ac:dyDescent="0.25">
      <c r="B564">
        <v>108</v>
      </c>
      <c r="C564" t="str">
        <f>IFERROR(SMALL(Kollektenübersicht!A$18:A$519,B110),"")</f>
        <v/>
      </c>
    </row>
    <row r="565" spans="2:3" x14ac:dyDescent="0.25">
      <c r="B565">
        <v>109</v>
      </c>
      <c r="C565" t="str">
        <f>IFERROR(SMALL(Kollektenübersicht!A$18:A$519,B111),"")</f>
        <v/>
      </c>
    </row>
    <row r="566" spans="2:3" x14ac:dyDescent="0.25">
      <c r="B566">
        <v>110</v>
      </c>
      <c r="C566" t="str">
        <f>IFERROR(SMALL(Kollektenübersicht!A$18:A$519,B112),"")</f>
        <v/>
      </c>
    </row>
    <row r="567" spans="2:3" x14ac:dyDescent="0.25">
      <c r="B567">
        <v>111</v>
      </c>
      <c r="C567" t="str">
        <f>IFERROR(SMALL(Kollektenübersicht!A$18:A$519,B113),"")</f>
        <v/>
      </c>
    </row>
    <row r="568" spans="2:3" x14ac:dyDescent="0.25">
      <c r="B568">
        <v>112</v>
      </c>
      <c r="C568" t="str">
        <f>IFERROR(SMALL(Kollektenübersicht!A$18:A$519,B114),"")</f>
        <v/>
      </c>
    </row>
    <row r="569" spans="2:3" x14ac:dyDescent="0.25">
      <c r="B569">
        <v>113</v>
      </c>
      <c r="C569" t="str">
        <f>IFERROR(SMALL(Kollektenübersicht!A$18:A$519,B115),"")</f>
        <v/>
      </c>
    </row>
    <row r="570" spans="2:3" x14ac:dyDescent="0.25">
      <c r="B570">
        <v>114</v>
      </c>
      <c r="C570" t="str">
        <f>IFERROR(SMALL(Kollektenübersicht!A$18:A$519,B116),"")</f>
        <v/>
      </c>
    </row>
    <row r="571" spans="2:3" x14ac:dyDescent="0.25">
      <c r="B571">
        <v>115</v>
      </c>
      <c r="C571" t="str">
        <f>IFERROR(SMALL(Kollektenübersicht!A$18:A$519,B117),"")</f>
        <v/>
      </c>
    </row>
    <row r="572" spans="2:3" x14ac:dyDescent="0.25">
      <c r="B572">
        <v>116</v>
      </c>
      <c r="C572" t="str">
        <f>IFERROR(SMALL(Kollektenübersicht!A$18:A$519,B118),"")</f>
        <v/>
      </c>
    </row>
    <row r="573" spans="2:3" x14ac:dyDescent="0.25">
      <c r="B573">
        <v>117</v>
      </c>
      <c r="C573" t="str">
        <f>IFERROR(SMALL(Kollektenübersicht!A$18:A$519,B119),"")</f>
        <v/>
      </c>
    </row>
    <row r="574" spans="2:3" x14ac:dyDescent="0.25">
      <c r="B574">
        <v>118</v>
      </c>
      <c r="C574" t="str">
        <f>IFERROR(SMALL(Kollektenübersicht!A$18:A$519,B120),"")</f>
        <v/>
      </c>
    </row>
    <row r="575" spans="2:3" x14ac:dyDescent="0.25">
      <c r="B575">
        <v>119</v>
      </c>
      <c r="C575" t="str">
        <f>IFERROR(SMALL(Kollektenübersicht!A$18:A$519,B121),"")</f>
        <v/>
      </c>
    </row>
    <row r="576" spans="2:3" x14ac:dyDescent="0.25">
      <c r="B576">
        <v>120</v>
      </c>
      <c r="C576" t="str">
        <f>IFERROR(SMALL(Kollektenübersicht!A$18:A$519,B122),"")</f>
        <v/>
      </c>
    </row>
    <row r="577" spans="2:3" x14ac:dyDescent="0.25">
      <c r="B577">
        <v>121</v>
      </c>
      <c r="C577" t="str">
        <f>IFERROR(SMALL(Kollektenübersicht!A$18:A$519,B123),"")</f>
        <v/>
      </c>
    </row>
    <row r="578" spans="2:3" x14ac:dyDescent="0.25">
      <c r="B578">
        <v>122</v>
      </c>
      <c r="C578" t="str">
        <f>IFERROR(SMALL(Kollektenübersicht!A$18:A$519,B124),"")</f>
        <v/>
      </c>
    </row>
    <row r="579" spans="2:3" x14ac:dyDescent="0.25">
      <c r="B579">
        <v>123</v>
      </c>
      <c r="C579" t="str">
        <f>IFERROR(SMALL(Kollektenübersicht!A$18:A$519,B125),"")</f>
        <v/>
      </c>
    </row>
    <row r="580" spans="2:3" x14ac:dyDescent="0.25">
      <c r="B580">
        <v>124</v>
      </c>
      <c r="C580" t="str">
        <f>IFERROR(SMALL(Kollektenübersicht!A$18:A$519,B126),"")</f>
        <v/>
      </c>
    </row>
    <row r="581" spans="2:3" x14ac:dyDescent="0.25">
      <c r="B581">
        <v>125</v>
      </c>
      <c r="C581" t="str">
        <f>IFERROR(SMALL(Kollektenübersicht!A$18:A$519,B127),"")</f>
        <v/>
      </c>
    </row>
    <row r="582" spans="2:3" x14ac:dyDescent="0.25">
      <c r="B582">
        <v>126</v>
      </c>
      <c r="C582" t="str">
        <f>IFERROR(SMALL(Kollektenübersicht!A$18:A$519,B128),"")</f>
        <v/>
      </c>
    </row>
    <row r="583" spans="2:3" x14ac:dyDescent="0.25">
      <c r="B583">
        <v>127</v>
      </c>
      <c r="C583" t="str">
        <f>IFERROR(SMALL(Kollektenübersicht!A$18:A$519,B129),"")</f>
        <v/>
      </c>
    </row>
    <row r="584" spans="2:3" x14ac:dyDescent="0.25">
      <c r="B584">
        <v>128</v>
      </c>
      <c r="C584" t="str">
        <f>IFERROR(SMALL(Kollektenübersicht!A$18:A$519,B130),"")</f>
        <v/>
      </c>
    </row>
    <row r="585" spans="2:3" x14ac:dyDescent="0.25">
      <c r="B585">
        <v>129</v>
      </c>
      <c r="C585" t="str">
        <f>IFERROR(SMALL(Kollektenübersicht!A$18:A$519,B131),"")</f>
        <v/>
      </c>
    </row>
    <row r="586" spans="2:3" x14ac:dyDescent="0.25">
      <c r="B586">
        <v>130</v>
      </c>
      <c r="C586" t="str">
        <f>IFERROR(SMALL(Kollektenübersicht!A$18:A$519,B132),"")</f>
        <v/>
      </c>
    </row>
    <row r="587" spans="2:3" x14ac:dyDescent="0.25">
      <c r="B587">
        <v>131</v>
      </c>
      <c r="C587" t="str">
        <f>IFERROR(SMALL(Kollektenübersicht!A$18:A$519,B133),"")</f>
        <v/>
      </c>
    </row>
    <row r="588" spans="2:3" x14ac:dyDescent="0.25">
      <c r="B588">
        <v>132</v>
      </c>
      <c r="C588" t="str">
        <f>IFERROR(SMALL(Kollektenübersicht!A$18:A$519,B134),"")</f>
        <v/>
      </c>
    </row>
    <row r="589" spans="2:3" x14ac:dyDescent="0.25">
      <c r="B589">
        <v>133</v>
      </c>
      <c r="C589" t="str">
        <f>IFERROR(SMALL(Kollektenübersicht!A$18:A$519,B135),"")</f>
        <v/>
      </c>
    </row>
    <row r="590" spans="2:3" x14ac:dyDescent="0.25">
      <c r="B590">
        <v>134</v>
      </c>
      <c r="C590" t="str">
        <f>IFERROR(SMALL(Kollektenübersicht!A$18:A$519,B136),"")</f>
        <v/>
      </c>
    </row>
    <row r="591" spans="2:3" x14ac:dyDescent="0.25">
      <c r="B591">
        <v>135</v>
      </c>
      <c r="C591" t="str">
        <f>IFERROR(SMALL(Kollektenübersicht!A$18:A$519,B137),"")</f>
        <v/>
      </c>
    </row>
    <row r="592" spans="2:3" x14ac:dyDescent="0.25">
      <c r="B592">
        <v>136</v>
      </c>
      <c r="C592" t="str">
        <f>IFERROR(SMALL(Kollektenübersicht!A$18:A$519,B138),"")</f>
        <v/>
      </c>
    </row>
    <row r="593" spans="2:3" x14ac:dyDescent="0.25">
      <c r="B593">
        <v>137</v>
      </c>
      <c r="C593" t="str">
        <f>IFERROR(SMALL(Kollektenübersicht!A$18:A$519,B139),"")</f>
        <v/>
      </c>
    </row>
    <row r="594" spans="2:3" x14ac:dyDescent="0.25">
      <c r="B594">
        <v>138</v>
      </c>
      <c r="C594" t="str">
        <f>IFERROR(SMALL(Kollektenübersicht!A$18:A$519,B140),"")</f>
        <v/>
      </c>
    </row>
    <row r="595" spans="2:3" x14ac:dyDescent="0.25">
      <c r="B595">
        <v>139</v>
      </c>
      <c r="C595" t="str">
        <f>IFERROR(SMALL(Kollektenübersicht!A$18:A$519,B141),"")</f>
        <v/>
      </c>
    </row>
    <row r="596" spans="2:3" x14ac:dyDescent="0.25">
      <c r="B596">
        <v>140</v>
      </c>
      <c r="C596" t="str">
        <f>IFERROR(SMALL(Kollektenübersicht!A$18:A$519,B142),"")</f>
        <v/>
      </c>
    </row>
    <row r="597" spans="2:3" x14ac:dyDescent="0.25">
      <c r="B597">
        <v>141</v>
      </c>
      <c r="C597" t="str">
        <f>IFERROR(SMALL(Kollektenübersicht!A$18:A$519,B143),"")</f>
        <v/>
      </c>
    </row>
    <row r="598" spans="2:3" x14ac:dyDescent="0.25">
      <c r="B598">
        <v>142</v>
      </c>
      <c r="C598" t="str">
        <f>IFERROR(SMALL(Kollektenübersicht!A$18:A$519,B144),"")</f>
        <v/>
      </c>
    </row>
    <row r="599" spans="2:3" x14ac:dyDescent="0.25">
      <c r="B599">
        <v>143</v>
      </c>
      <c r="C599" t="str">
        <f>IFERROR(SMALL(Kollektenübersicht!A$18:A$519,B145),"")</f>
        <v/>
      </c>
    </row>
    <row r="600" spans="2:3" x14ac:dyDescent="0.25">
      <c r="B600">
        <v>144</v>
      </c>
      <c r="C600" t="str">
        <f>IFERROR(SMALL(Kollektenübersicht!A$18:A$519,B146),"")</f>
        <v/>
      </c>
    </row>
    <row r="601" spans="2:3" x14ac:dyDescent="0.25">
      <c r="B601">
        <v>145</v>
      </c>
      <c r="C601" t="str">
        <f>IFERROR(SMALL(Kollektenübersicht!A$18:A$519,B147),"")</f>
        <v/>
      </c>
    </row>
    <row r="602" spans="2:3" x14ac:dyDescent="0.25">
      <c r="B602">
        <v>146</v>
      </c>
      <c r="C602" t="str">
        <f>IFERROR(SMALL(Kollektenübersicht!A$18:A$519,B148),"")</f>
        <v/>
      </c>
    </row>
    <row r="603" spans="2:3" x14ac:dyDescent="0.25">
      <c r="B603">
        <v>147</v>
      </c>
      <c r="C603" t="str">
        <f>IFERROR(SMALL(Kollektenübersicht!A$18:A$519,B149),"")</f>
        <v/>
      </c>
    </row>
    <row r="604" spans="2:3" x14ac:dyDescent="0.25">
      <c r="B604">
        <v>148</v>
      </c>
      <c r="C604" t="str">
        <f>IFERROR(SMALL(Kollektenübersicht!A$18:A$519,B150),"")</f>
        <v/>
      </c>
    </row>
    <row r="605" spans="2:3" x14ac:dyDescent="0.25">
      <c r="B605">
        <v>149</v>
      </c>
      <c r="C605" t="str">
        <f>IFERROR(SMALL(Kollektenübersicht!A$18:A$519,B151),"")</f>
        <v/>
      </c>
    </row>
    <row r="606" spans="2:3" x14ac:dyDescent="0.25">
      <c r="B606">
        <v>150</v>
      </c>
      <c r="C606" t="str">
        <f>IFERROR(SMALL(Kollektenübersicht!A$18:A$519,B152),"")</f>
        <v/>
      </c>
    </row>
    <row r="607" spans="2:3" x14ac:dyDescent="0.25">
      <c r="B607">
        <v>151</v>
      </c>
      <c r="C607" t="str">
        <f>IFERROR(SMALL(Kollektenübersicht!A$18:A$519,B153),"")</f>
        <v/>
      </c>
    </row>
    <row r="608" spans="2:3" x14ac:dyDescent="0.25">
      <c r="B608">
        <v>152</v>
      </c>
      <c r="C608" t="str">
        <f>IFERROR(SMALL(Kollektenübersicht!A$18:A$519,B154),"")</f>
        <v/>
      </c>
    </row>
    <row r="609" spans="2:3" x14ac:dyDescent="0.25">
      <c r="B609">
        <v>153</v>
      </c>
      <c r="C609" t="str">
        <f>IFERROR(SMALL(Kollektenübersicht!A$18:A$519,B155),"")</f>
        <v/>
      </c>
    </row>
    <row r="610" spans="2:3" x14ac:dyDescent="0.25">
      <c r="B610">
        <v>154</v>
      </c>
      <c r="C610" t="str">
        <f>IFERROR(SMALL(Kollektenübersicht!A$18:A$519,B156),"")</f>
        <v/>
      </c>
    </row>
    <row r="611" spans="2:3" x14ac:dyDescent="0.25">
      <c r="B611">
        <v>155</v>
      </c>
      <c r="C611" t="str">
        <f>IFERROR(SMALL(Kollektenübersicht!A$18:A$519,B157),"")</f>
        <v/>
      </c>
    </row>
    <row r="612" spans="2:3" x14ac:dyDescent="0.25">
      <c r="B612">
        <v>156</v>
      </c>
      <c r="C612" t="str">
        <f>IFERROR(SMALL(Kollektenübersicht!A$18:A$519,B158),"")</f>
        <v/>
      </c>
    </row>
    <row r="613" spans="2:3" x14ac:dyDescent="0.25">
      <c r="B613">
        <v>157</v>
      </c>
      <c r="C613" t="str">
        <f>IFERROR(SMALL(Kollektenübersicht!A$18:A$519,B159),"")</f>
        <v/>
      </c>
    </row>
    <row r="614" spans="2:3" x14ac:dyDescent="0.25">
      <c r="B614">
        <v>158</v>
      </c>
      <c r="C614" t="str">
        <f>IFERROR(SMALL(Kollektenübersicht!A$18:A$519,B160),"")</f>
        <v/>
      </c>
    </row>
    <row r="615" spans="2:3" x14ac:dyDescent="0.25">
      <c r="B615">
        <v>159</v>
      </c>
      <c r="C615" t="str">
        <f>IFERROR(SMALL(Kollektenübersicht!A$18:A$519,B161),"")</f>
        <v/>
      </c>
    </row>
    <row r="616" spans="2:3" x14ac:dyDescent="0.25">
      <c r="B616">
        <v>160</v>
      </c>
      <c r="C616" t="str">
        <f>IFERROR(SMALL(Kollektenübersicht!A$18:A$519,B162),"")</f>
        <v/>
      </c>
    </row>
    <row r="617" spans="2:3" x14ac:dyDescent="0.25">
      <c r="B617">
        <v>161</v>
      </c>
      <c r="C617" t="str">
        <f>IFERROR(SMALL(Kollektenübersicht!A$18:A$519,B163),"")</f>
        <v/>
      </c>
    </row>
    <row r="618" spans="2:3" x14ac:dyDescent="0.25">
      <c r="B618">
        <v>162</v>
      </c>
      <c r="C618" t="str">
        <f>IFERROR(SMALL(Kollektenübersicht!A$18:A$519,B164),"")</f>
        <v/>
      </c>
    </row>
    <row r="619" spans="2:3" x14ac:dyDescent="0.25">
      <c r="B619">
        <v>163</v>
      </c>
      <c r="C619" t="str">
        <f>IFERROR(SMALL(Kollektenübersicht!A$18:A$519,B165),"")</f>
        <v/>
      </c>
    </row>
    <row r="620" spans="2:3" x14ac:dyDescent="0.25">
      <c r="B620">
        <v>164</v>
      </c>
      <c r="C620" t="str">
        <f>IFERROR(SMALL(Kollektenübersicht!A$18:A$519,B166),"")</f>
        <v/>
      </c>
    </row>
    <row r="621" spans="2:3" x14ac:dyDescent="0.25">
      <c r="B621">
        <v>165</v>
      </c>
      <c r="C621" t="str">
        <f>IFERROR(SMALL(Kollektenübersicht!A$18:A$519,B167),"")</f>
        <v/>
      </c>
    </row>
    <row r="622" spans="2:3" x14ac:dyDescent="0.25">
      <c r="B622">
        <v>166</v>
      </c>
      <c r="C622" t="str">
        <f>IFERROR(SMALL(Kollektenübersicht!A$18:A$519,B168),"")</f>
        <v/>
      </c>
    </row>
    <row r="623" spans="2:3" x14ac:dyDescent="0.25">
      <c r="B623">
        <v>167</v>
      </c>
      <c r="C623" t="str">
        <f>IFERROR(SMALL(Kollektenübersicht!A$18:A$519,B169),"")</f>
        <v/>
      </c>
    </row>
    <row r="624" spans="2:3" x14ac:dyDescent="0.25">
      <c r="B624">
        <v>168</v>
      </c>
      <c r="C624" t="str">
        <f>IFERROR(SMALL(Kollektenübersicht!A$18:A$519,B170),"")</f>
        <v/>
      </c>
    </row>
    <row r="625" spans="2:3" x14ac:dyDescent="0.25">
      <c r="B625">
        <v>169</v>
      </c>
      <c r="C625" t="str">
        <f>IFERROR(SMALL(Kollektenübersicht!A$18:A$519,B171),"")</f>
        <v/>
      </c>
    </row>
    <row r="626" spans="2:3" x14ac:dyDescent="0.25">
      <c r="B626">
        <v>170</v>
      </c>
      <c r="C626" t="str">
        <f>IFERROR(SMALL(Kollektenübersicht!A$18:A$519,B172),"")</f>
        <v/>
      </c>
    </row>
    <row r="627" spans="2:3" x14ac:dyDescent="0.25">
      <c r="B627">
        <v>171</v>
      </c>
      <c r="C627" t="str">
        <f>IFERROR(SMALL(Kollektenübersicht!A$18:A$519,B173),"")</f>
        <v/>
      </c>
    </row>
    <row r="628" spans="2:3" x14ac:dyDescent="0.25">
      <c r="B628">
        <v>172</v>
      </c>
      <c r="C628" t="str">
        <f>IFERROR(SMALL(Kollektenübersicht!A$18:A$519,B174),"")</f>
        <v/>
      </c>
    </row>
    <row r="629" spans="2:3" x14ac:dyDescent="0.25">
      <c r="B629">
        <v>173</v>
      </c>
      <c r="C629" t="str">
        <f>IFERROR(SMALL(Kollektenübersicht!A$18:A$519,B175),"")</f>
        <v/>
      </c>
    </row>
    <row r="630" spans="2:3" x14ac:dyDescent="0.25">
      <c r="B630">
        <v>174</v>
      </c>
      <c r="C630" t="str">
        <f>IFERROR(SMALL(Kollektenübersicht!A$18:A$519,B176),"")</f>
        <v/>
      </c>
    </row>
    <row r="631" spans="2:3" x14ac:dyDescent="0.25">
      <c r="B631">
        <v>175</v>
      </c>
      <c r="C631" t="str">
        <f>IFERROR(SMALL(Kollektenübersicht!A$18:A$519,B177),"")</f>
        <v/>
      </c>
    </row>
    <row r="632" spans="2:3" x14ac:dyDescent="0.25">
      <c r="B632">
        <v>176</v>
      </c>
      <c r="C632" t="str">
        <f>IFERROR(SMALL(Kollektenübersicht!A$18:A$519,B178),"")</f>
        <v/>
      </c>
    </row>
    <row r="633" spans="2:3" x14ac:dyDescent="0.25">
      <c r="B633">
        <v>177</v>
      </c>
      <c r="C633" t="str">
        <f>IFERROR(SMALL(Kollektenübersicht!A$18:A$519,B179),"")</f>
        <v/>
      </c>
    </row>
    <row r="634" spans="2:3" x14ac:dyDescent="0.25">
      <c r="B634">
        <v>178</v>
      </c>
      <c r="C634" t="str">
        <f>IFERROR(SMALL(Kollektenübersicht!A$18:A$519,B180),"")</f>
        <v/>
      </c>
    </row>
    <row r="635" spans="2:3" x14ac:dyDescent="0.25">
      <c r="B635">
        <v>179</v>
      </c>
      <c r="C635" t="str">
        <f>IFERROR(SMALL(Kollektenübersicht!A$18:A$519,B181),"")</f>
        <v/>
      </c>
    </row>
    <row r="636" spans="2:3" x14ac:dyDescent="0.25">
      <c r="B636">
        <v>180</v>
      </c>
      <c r="C636" t="str">
        <f>IFERROR(SMALL(Kollektenübersicht!A$18:A$519,B182),"")</f>
        <v/>
      </c>
    </row>
    <row r="637" spans="2:3" x14ac:dyDescent="0.25">
      <c r="B637">
        <v>181</v>
      </c>
      <c r="C637" t="str">
        <f>IFERROR(SMALL(Kollektenübersicht!A$18:A$519,B183),"")</f>
        <v/>
      </c>
    </row>
    <row r="638" spans="2:3" x14ac:dyDescent="0.25">
      <c r="B638">
        <v>182</v>
      </c>
      <c r="C638" t="str">
        <f>IFERROR(SMALL(Kollektenübersicht!A$18:A$519,B184),"")</f>
        <v/>
      </c>
    </row>
    <row r="639" spans="2:3" x14ac:dyDescent="0.25">
      <c r="B639">
        <v>183</v>
      </c>
      <c r="C639" t="str">
        <f>IFERROR(SMALL(Kollektenübersicht!A$18:A$519,B185),"")</f>
        <v/>
      </c>
    </row>
    <row r="640" spans="2:3" x14ac:dyDescent="0.25">
      <c r="B640">
        <v>184</v>
      </c>
      <c r="C640" t="str">
        <f>IFERROR(SMALL(Kollektenübersicht!A$18:A$519,B186),"")</f>
        <v/>
      </c>
    </row>
    <row r="641" spans="2:3" x14ac:dyDescent="0.25">
      <c r="B641">
        <v>185</v>
      </c>
      <c r="C641" t="str">
        <f>IFERROR(SMALL(Kollektenübersicht!A$18:A$519,B187),"")</f>
        <v/>
      </c>
    </row>
    <row r="642" spans="2:3" x14ac:dyDescent="0.25">
      <c r="B642">
        <v>186</v>
      </c>
      <c r="C642" t="str">
        <f>IFERROR(SMALL(Kollektenübersicht!A$18:A$519,B188),"")</f>
        <v/>
      </c>
    </row>
    <row r="643" spans="2:3" x14ac:dyDescent="0.25">
      <c r="B643">
        <v>187</v>
      </c>
      <c r="C643" t="str">
        <f>IFERROR(SMALL(Kollektenübersicht!A$18:A$519,B189),"")</f>
        <v/>
      </c>
    </row>
    <row r="644" spans="2:3" x14ac:dyDescent="0.25">
      <c r="B644">
        <v>188</v>
      </c>
      <c r="C644" t="str">
        <f>IFERROR(SMALL(Kollektenübersicht!A$18:A$519,B190),"")</f>
        <v/>
      </c>
    </row>
    <row r="645" spans="2:3" x14ac:dyDescent="0.25">
      <c r="B645">
        <v>189</v>
      </c>
      <c r="C645" t="str">
        <f>IFERROR(SMALL(Kollektenübersicht!A$18:A$519,B191),"")</f>
        <v/>
      </c>
    </row>
    <row r="646" spans="2:3" x14ac:dyDescent="0.25">
      <c r="B646">
        <v>190</v>
      </c>
      <c r="C646" t="str">
        <f>IFERROR(SMALL(Kollektenübersicht!A$18:A$519,B192),"")</f>
        <v/>
      </c>
    </row>
    <row r="647" spans="2:3" x14ac:dyDescent="0.25">
      <c r="B647">
        <v>191</v>
      </c>
      <c r="C647" t="str">
        <f>IFERROR(SMALL(Kollektenübersicht!A$18:A$519,B193),"")</f>
        <v/>
      </c>
    </row>
    <row r="648" spans="2:3" x14ac:dyDescent="0.25">
      <c r="B648">
        <v>192</v>
      </c>
      <c r="C648" t="str">
        <f>IFERROR(SMALL(Kollektenübersicht!A$18:A$519,B194),"")</f>
        <v/>
      </c>
    </row>
    <row r="649" spans="2:3" x14ac:dyDescent="0.25">
      <c r="B649">
        <v>193</v>
      </c>
      <c r="C649" t="str">
        <f>IFERROR(SMALL(Kollektenübersicht!A$18:A$519,B195),"")</f>
        <v/>
      </c>
    </row>
    <row r="650" spans="2:3" x14ac:dyDescent="0.25">
      <c r="B650">
        <v>194</v>
      </c>
      <c r="C650" t="str">
        <f>IFERROR(SMALL(Kollektenübersicht!A$18:A$519,B196),"")</f>
        <v/>
      </c>
    </row>
    <row r="651" spans="2:3" x14ac:dyDescent="0.25">
      <c r="B651">
        <v>195</v>
      </c>
      <c r="C651" t="str">
        <f>IFERROR(SMALL(Kollektenübersicht!A$18:A$519,B197),"")</f>
        <v/>
      </c>
    </row>
    <row r="652" spans="2:3" x14ac:dyDescent="0.25">
      <c r="B652">
        <v>196</v>
      </c>
      <c r="C652" t="str">
        <f>IFERROR(SMALL(Kollektenübersicht!A$18:A$519,B198),"")</f>
        <v/>
      </c>
    </row>
    <row r="653" spans="2:3" x14ac:dyDescent="0.25">
      <c r="B653">
        <v>197</v>
      </c>
      <c r="C653" t="str">
        <f>IFERROR(SMALL(Kollektenübersicht!A$18:A$519,B199),"")</f>
        <v/>
      </c>
    </row>
    <row r="654" spans="2:3" x14ac:dyDescent="0.25">
      <c r="B654">
        <v>198</v>
      </c>
      <c r="C654" t="str">
        <f>IFERROR(SMALL(Kollektenübersicht!A$18:A$519,B200),"")</f>
        <v/>
      </c>
    </row>
    <row r="655" spans="2:3" x14ac:dyDescent="0.25">
      <c r="B655">
        <v>199</v>
      </c>
      <c r="C655" t="str">
        <f>IFERROR(SMALL(Kollektenübersicht!A$18:A$519,B201),"")</f>
        <v/>
      </c>
    </row>
    <row r="656" spans="2:3" x14ac:dyDescent="0.25">
      <c r="B656">
        <v>200</v>
      </c>
      <c r="C656" t="str">
        <f>IFERROR(SMALL(Kollektenübersicht!A$18:A$519,B202),"")</f>
        <v/>
      </c>
    </row>
    <row r="657" spans="2:3" x14ac:dyDescent="0.25">
      <c r="B657">
        <v>201</v>
      </c>
      <c r="C657" t="str">
        <f>IFERROR(SMALL(Kollektenübersicht!A$18:A$519,B203),"")</f>
        <v/>
      </c>
    </row>
    <row r="658" spans="2:3" x14ac:dyDescent="0.25">
      <c r="B658">
        <v>202</v>
      </c>
      <c r="C658" t="str">
        <f>IFERROR(SMALL(Kollektenübersicht!A$18:A$519,B204),"")</f>
        <v/>
      </c>
    </row>
    <row r="659" spans="2:3" x14ac:dyDescent="0.25">
      <c r="B659">
        <v>203</v>
      </c>
      <c r="C659" t="str">
        <f>IFERROR(SMALL(Kollektenübersicht!A$18:A$519,B205),"")</f>
        <v/>
      </c>
    </row>
    <row r="660" spans="2:3" x14ac:dyDescent="0.25">
      <c r="B660">
        <v>204</v>
      </c>
      <c r="C660" t="str">
        <f>IFERROR(SMALL(Kollektenübersicht!A$18:A$519,B206),"")</f>
        <v/>
      </c>
    </row>
    <row r="661" spans="2:3" x14ac:dyDescent="0.25">
      <c r="B661">
        <v>205</v>
      </c>
      <c r="C661" t="str">
        <f>IFERROR(SMALL(Kollektenübersicht!A$18:A$519,B207),"")</f>
        <v/>
      </c>
    </row>
    <row r="662" spans="2:3" x14ac:dyDescent="0.25">
      <c r="B662">
        <v>206</v>
      </c>
      <c r="C662" t="str">
        <f>IFERROR(SMALL(Kollektenübersicht!A$18:A$519,B208),"")</f>
        <v/>
      </c>
    </row>
    <row r="663" spans="2:3" x14ac:dyDescent="0.25">
      <c r="B663">
        <v>207</v>
      </c>
      <c r="C663" t="str">
        <f>IFERROR(SMALL(Kollektenübersicht!A$18:A$519,B209),"")</f>
        <v/>
      </c>
    </row>
    <row r="664" spans="2:3" x14ac:dyDescent="0.25">
      <c r="B664">
        <v>208</v>
      </c>
      <c r="C664" t="str">
        <f>IFERROR(SMALL(Kollektenübersicht!A$18:A$519,B210),"")</f>
        <v/>
      </c>
    </row>
    <row r="665" spans="2:3" x14ac:dyDescent="0.25">
      <c r="B665">
        <v>209</v>
      </c>
      <c r="C665" t="str">
        <f>IFERROR(SMALL(Kollektenübersicht!A$18:A$519,B211),"")</f>
        <v/>
      </c>
    </row>
    <row r="666" spans="2:3" x14ac:dyDescent="0.25">
      <c r="B666">
        <v>210</v>
      </c>
      <c r="C666" t="str">
        <f>IFERROR(SMALL(Kollektenübersicht!A$18:A$519,B212),"")</f>
        <v/>
      </c>
    </row>
    <row r="667" spans="2:3" x14ac:dyDescent="0.25">
      <c r="B667">
        <v>211</v>
      </c>
      <c r="C667" t="str">
        <f>IFERROR(SMALL(Kollektenübersicht!A$18:A$519,B213),"")</f>
        <v/>
      </c>
    </row>
    <row r="668" spans="2:3" x14ac:dyDescent="0.25">
      <c r="B668">
        <v>212</v>
      </c>
      <c r="C668" t="str">
        <f>IFERROR(SMALL(Kollektenübersicht!A$18:A$519,B214),"")</f>
        <v/>
      </c>
    </row>
    <row r="669" spans="2:3" x14ac:dyDescent="0.25">
      <c r="B669">
        <v>213</v>
      </c>
      <c r="C669" t="str">
        <f>IFERROR(SMALL(Kollektenübersicht!A$18:A$519,B215),"")</f>
        <v/>
      </c>
    </row>
    <row r="670" spans="2:3" x14ac:dyDescent="0.25">
      <c r="B670">
        <v>214</v>
      </c>
      <c r="C670" t="str">
        <f>IFERROR(SMALL(Kollektenübersicht!A$18:A$519,B216),"")</f>
        <v/>
      </c>
    </row>
    <row r="671" spans="2:3" x14ac:dyDescent="0.25">
      <c r="B671">
        <v>215</v>
      </c>
      <c r="C671" t="str">
        <f>IFERROR(SMALL(Kollektenübersicht!A$18:A$519,B217),"")</f>
        <v/>
      </c>
    </row>
    <row r="672" spans="2:3" x14ac:dyDescent="0.25">
      <c r="B672">
        <v>216</v>
      </c>
      <c r="C672" t="str">
        <f>IFERROR(SMALL(Kollektenübersicht!A$18:A$519,B218),"")</f>
        <v/>
      </c>
    </row>
    <row r="673" spans="2:3" x14ac:dyDescent="0.25">
      <c r="B673">
        <v>217</v>
      </c>
      <c r="C673" t="str">
        <f>IFERROR(SMALL(Kollektenübersicht!A$18:A$519,B219),"")</f>
        <v/>
      </c>
    </row>
    <row r="674" spans="2:3" x14ac:dyDescent="0.25">
      <c r="B674">
        <v>218</v>
      </c>
      <c r="C674" t="str">
        <f>IFERROR(SMALL(Kollektenübersicht!A$18:A$519,B220),"")</f>
        <v/>
      </c>
    </row>
    <row r="675" spans="2:3" x14ac:dyDescent="0.25">
      <c r="B675">
        <v>219</v>
      </c>
      <c r="C675" t="str">
        <f>IFERROR(SMALL(Kollektenübersicht!A$18:A$519,B221),"")</f>
        <v/>
      </c>
    </row>
    <row r="676" spans="2:3" x14ac:dyDescent="0.25">
      <c r="B676">
        <v>220</v>
      </c>
      <c r="C676" t="str">
        <f>IFERROR(SMALL(Kollektenübersicht!A$18:A$519,B222),"")</f>
        <v/>
      </c>
    </row>
    <row r="677" spans="2:3" x14ac:dyDescent="0.25">
      <c r="B677">
        <v>221</v>
      </c>
      <c r="C677" t="str">
        <f>IFERROR(SMALL(Kollektenübersicht!A$18:A$519,B223),"")</f>
        <v/>
      </c>
    </row>
    <row r="678" spans="2:3" x14ac:dyDescent="0.25">
      <c r="B678">
        <v>222</v>
      </c>
      <c r="C678" t="str">
        <f>IFERROR(SMALL(Kollektenübersicht!A$18:A$519,B224),"")</f>
        <v/>
      </c>
    </row>
    <row r="679" spans="2:3" x14ac:dyDescent="0.25">
      <c r="B679">
        <v>223</v>
      </c>
      <c r="C679" t="str">
        <f>IFERROR(SMALL(Kollektenübersicht!A$18:A$519,B225),"")</f>
        <v/>
      </c>
    </row>
    <row r="680" spans="2:3" x14ac:dyDescent="0.25">
      <c r="B680">
        <v>224</v>
      </c>
      <c r="C680" t="str">
        <f>IFERROR(SMALL(Kollektenübersicht!A$18:A$519,B226),"")</f>
        <v/>
      </c>
    </row>
    <row r="681" spans="2:3" x14ac:dyDescent="0.25">
      <c r="B681">
        <v>225</v>
      </c>
      <c r="C681" t="str">
        <f>IFERROR(SMALL(Kollektenübersicht!A$18:A$519,B227),"")</f>
        <v/>
      </c>
    </row>
    <row r="682" spans="2:3" x14ac:dyDescent="0.25">
      <c r="B682">
        <v>226</v>
      </c>
      <c r="C682" t="str">
        <f>IFERROR(SMALL(Kollektenübersicht!A$18:A$519,B228),"")</f>
        <v/>
      </c>
    </row>
    <row r="683" spans="2:3" x14ac:dyDescent="0.25">
      <c r="B683">
        <v>227</v>
      </c>
      <c r="C683" t="str">
        <f>IFERROR(SMALL(Kollektenübersicht!A$18:A$519,B229),"")</f>
        <v/>
      </c>
    </row>
    <row r="684" spans="2:3" x14ac:dyDescent="0.25">
      <c r="B684">
        <v>228</v>
      </c>
      <c r="C684" t="str">
        <f>IFERROR(SMALL(Kollektenübersicht!A$18:A$519,B230),"")</f>
        <v/>
      </c>
    </row>
    <row r="685" spans="2:3" x14ac:dyDescent="0.25">
      <c r="B685">
        <v>229</v>
      </c>
      <c r="C685" t="str">
        <f>IFERROR(SMALL(Kollektenübersicht!A$18:A$519,B231),"")</f>
        <v/>
      </c>
    </row>
    <row r="686" spans="2:3" x14ac:dyDescent="0.25">
      <c r="B686">
        <v>230</v>
      </c>
      <c r="C686" t="str">
        <f>IFERROR(SMALL(Kollektenübersicht!A$18:A$519,B232),"")</f>
        <v/>
      </c>
    </row>
    <row r="687" spans="2:3" x14ac:dyDescent="0.25">
      <c r="B687">
        <v>231</v>
      </c>
      <c r="C687" t="str">
        <f>IFERROR(SMALL(Kollektenübersicht!A$18:A$519,B233),"")</f>
        <v/>
      </c>
    </row>
    <row r="688" spans="2:3" x14ac:dyDescent="0.25">
      <c r="B688">
        <v>232</v>
      </c>
      <c r="C688" t="str">
        <f>IFERROR(SMALL(Kollektenübersicht!A$18:A$519,B234),"")</f>
        <v/>
      </c>
    </row>
    <row r="689" spans="2:3" x14ac:dyDescent="0.25">
      <c r="B689">
        <v>233</v>
      </c>
      <c r="C689" t="str">
        <f>IFERROR(SMALL(Kollektenübersicht!A$18:A$519,B235),"")</f>
        <v/>
      </c>
    </row>
    <row r="690" spans="2:3" x14ac:dyDescent="0.25">
      <c r="B690">
        <v>234</v>
      </c>
      <c r="C690" t="str">
        <f>IFERROR(SMALL(Kollektenübersicht!A$18:A$519,B236),"")</f>
        <v/>
      </c>
    </row>
    <row r="691" spans="2:3" x14ac:dyDescent="0.25">
      <c r="B691">
        <v>235</v>
      </c>
      <c r="C691" t="str">
        <f>IFERROR(SMALL(Kollektenübersicht!A$18:A$519,B237),"")</f>
        <v/>
      </c>
    </row>
    <row r="692" spans="2:3" x14ac:dyDescent="0.25">
      <c r="B692">
        <v>236</v>
      </c>
      <c r="C692" t="str">
        <f>IFERROR(SMALL(Kollektenübersicht!A$18:A$519,B238),"")</f>
        <v/>
      </c>
    </row>
    <row r="693" spans="2:3" x14ac:dyDescent="0.25">
      <c r="B693">
        <v>237</v>
      </c>
      <c r="C693" t="str">
        <f>IFERROR(SMALL(Kollektenübersicht!A$18:A$519,B239),"")</f>
        <v/>
      </c>
    </row>
    <row r="694" spans="2:3" x14ac:dyDescent="0.25">
      <c r="B694">
        <v>238</v>
      </c>
      <c r="C694" t="str">
        <f>IFERROR(SMALL(Kollektenübersicht!A$18:A$519,B240),"")</f>
        <v/>
      </c>
    </row>
    <row r="695" spans="2:3" x14ac:dyDescent="0.25">
      <c r="B695">
        <v>239</v>
      </c>
      <c r="C695" t="str">
        <f>IFERROR(SMALL(Kollektenübersicht!A$18:A$519,B241),"")</f>
        <v/>
      </c>
    </row>
    <row r="696" spans="2:3" x14ac:dyDescent="0.25">
      <c r="B696">
        <v>240</v>
      </c>
      <c r="C696" t="str">
        <f>IFERROR(SMALL(Kollektenübersicht!A$18:A$519,B242),"")</f>
        <v/>
      </c>
    </row>
    <row r="697" spans="2:3" x14ac:dyDescent="0.25">
      <c r="B697">
        <v>241</v>
      </c>
      <c r="C697" t="str">
        <f>IFERROR(SMALL(Kollektenübersicht!A$18:A$519,B243),"")</f>
        <v/>
      </c>
    </row>
    <row r="698" spans="2:3" x14ac:dyDescent="0.25">
      <c r="B698">
        <v>242</v>
      </c>
      <c r="C698" t="str">
        <f>IFERROR(SMALL(Kollektenübersicht!A$18:A$519,B244),"")</f>
        <v/>
      </c>
    </row>
    <row r="699" spans="2:3" x14ac:dyDescent="0.25">
      <c r="B699">
        <v>243</v>
      </c>
      <c r="C699" t="str">
        <f>IFERROR(SMALL(Kollektenübersicht!A$18:A$519,B245),"")</f>
        <v/>
      </c>
    </row>
    <row r="700" spans="2:3" x14ac:dyDescent="0.25">
      <c r="B700">
        <v>244</v>
      </c>
      <c r="C700" t="str">
        <f>IFERROR(SMALL(Kollektenübersicht!A$18:A$519,B246),"")</f>
        <v/>
      </c>
    </row>
    <row r="701" spans="2:3" x14ac:dyDescent="0.25">
      <c r="B701">
        <v>245</v>
      </c>
      <c r="C701" t="str">
        <f>IFERROR(SMALL(Kollektenübersicht!A$18:A$519,B247),"")</f>
        <v/>
      </c>
    </row>
    <row r="702" spans="2:3" x14ac:dyDescent="0.25">
      <c r="B702">
        <v>246</v>
      </c>
      <c r="C702" t="str">
        <f>IFERROR(SMALL(Kollektenübersicht!A$18:A$519,B248),"")</f>
        <v/>
      </c>
    </row>
    <row r="703" spans="2:3" x14ac:dyDescent="0.25">
      <c r="B703">
        <v>247</v>
      </c>
      <c r="C703" t="str">
        <f>IFERROR(SMALL(Kollektenübersicht!A$18:A$519,B249),"")</f>
        <v/>
      </c>
    </row>
    <row r="704" spans="2:3" x14ac:dyDescent="0.25">
      <c r="B704">
        <v>248</v>
      </c>
      <c r="C704" t="str">
        <f>IFERROR(SMALL(Kollektenübersicht!A$18:A$519,B250),"")</f>
        <v/>
      </c>
    </row>
    <row r="705" spans="2:3" x14ac:dyDescent="0.25">
      <c r="B705">
        <v>249</v>
      </c>
      <c r="C705" t="str">
        <f>IFERROR(SMALL(Kollektenübersicht!A$18:A$519,B251),"")</f>
        <v/>
      </c>
    </row>
    <row r="706" spans="2:3" x14ac:dyDescent="0.25">
      <c r="B706">
        <v>250</v>
      </c>
      <c r="C706" t="str">
        <f>IFERROR(SMALL(Kollektenübersicht!A$18:A$519,B252),"")</f>
        <v/>
      </c>
    </row>
    <row r="707" spans="2:3" x14ac:dyDescent="0.25">
      <c r="B707">
        <v>251</v>
      </c>
      <c r="C707" t="str">
        <f>IFERROR(SMALL(Kollektenübersicht!A$18:A$519,B253),"")</f>
        <v/>
      </c>
    </row>
    <row r="708" spans="2:3" x14ac:dyDescent="0.25">
      <c r="B708">
        <v>252</v>
      </c>
      <c r="C708" t="str">
        <f>IFERROR(SMALL(Kollektenübersicht!A$18:A$519,B254),"")</f>
        <v/>
      </c>
    </row>
    <row r="709" spans="2:3" x14ac:dyDescent="0.25">
      <c r="B709">
        <v>253</v>
      </c>
      <c r="C709" t="str">
        <f>IFERROR(SMALL(Kollektenübersicht!A$18:A$519,B255),"")</f>
        <v/>
      </c>
    </row>
    <row r="710" spans="2:3" x14ac:dyDescent="0.25">
      <c r="B710">
        <v>254</v>
      </c>
      <c r="C710" t="str">
        <f>IFERROR(SMALL(Kollektenübersicht!A$18:A$519,B256),"")</f>
        <v/>
      </c>
    </row>
    <row r="711" spans="2:3" x14ac:dyDescent="0.25">
      <c r="B711">
        <v>255</v>
      </c>
      <c r="C711" t="str">
        <f>IFERROR(SMALL(Kollektenübersicht!A$18:A$519,B257),"")</f>
        <v/>
      </c>
    </row>
    <row r="712" spans="2:3" x14ac:dyDescent="0.25">
      <c r="B712">
        <v>256</v>
      </c>
      <c r="C712" t="str">
        <f>IFERROR(SMALL(Kollektenübersicht!A$18:A$519,B258),"")</f>
        <v/>
      </c>
    </row>
    <row r="713" spans="2:3" x14ac:dyDescent="0.25">
      <c r="B713">
        <v>257</v>
      </c>
      <c r="C713" t="str">
        <f>IFERROR(SMALL(Kollektenübersicht!A$18:A$519,B259),"")</f>
        <v/>
      </c>
    </row>
    <row r="714" spans="2:3" x14ac:dyDescent="0.25">
      <c r="B714">
        <v>258</v>
      </c>
      <c r="C714" t="str">
        <f>IFERROR(SMALL(Kollektenübersicht!A$18:A$519,B260),"")</f>
        <v/>
      </c>
    </row>
    <row r="715" spans="2:3" x14ac:dyDescent="0.25">
      <c r="B715">
        <v>259</v>
      </c>
      <c r="C715" t="str">
        <f>IFERROR(SMALL(Kollektenübersicht!A$18:A$519,B261),"")</f>
        <v/>
      </c>
    </row>
    <row r="716" spans="2:3" x14ac:dyDescent="0.25">
      <c r="B716">
        <v>260</v>
      </c>
      <c r="C716" t="str">
        <f>IFERROR(SMALL(Kollektenübersicht!A$18:A$519,B262),"")</f>
        <v/>
      </c>
    </row>
    <row r="717" spans="2:3" x14ac:dyDescent="0.25">
      <c r="B717">
        <v>261</v>
      </c>
      <c r="C717" t="str">
        <f>IFERROR(SMALL(Kollektenübersicht!A$18:A$519,B263),"")</f>
        <v/>
      </c>
    </row>
    <row r="718" spans="2:3" x14ac:dyDescent="0.25">
      <c r="B718">
        <v>262</v>
      </c>
      <c r="C718" t="str">
        <f>IFERROR(SMALL(Kollektenübersicht!A$18:A$519,B264),"")</f>
        <v/>
      </c>
    </row>
    <row r="719" spans="2:3" x14ac:dyDescent="0.25">
      <c r="B719">
        <v>263</v>
      </c>
      <c r="C719" t="str">
        <f>IFERROR(SMALL(Kollektenübersicht!A$18:A$519,B265),"")</f>
        <v/>
      </c>
    </row>
    <row r="720" spans="2:3" x14ac:dyDescent="0.25">
      <c r="B720">
        <v>264</v>
      </c>
      <c r="C720" t="str">
        <f>IFERROR(SMALL(Kollektenübersicht!A$18:A$519,B266),"")</f>
        <v/>
      </c>
    </row>
    <row r="721" spans="2:3" x14ac:dyDescent="0.25">
      <c r="B721">
        <v>265</v>
      </c>
      <c r="C721" t="str">
        <f>IFERROR(SMALL(Kollektenübersicht!A$18:A$519,B267),"")</f>
        <v/>
      </c>
    </row>
    <row r="722" spans="2:3" x14ac:dyDescent="0.25">
      <c r="B722">
        <v>266</v>
      </c>
      <c r="C722" t="str">
        <f>IFERROR(SMALL(Kollektenübersicht!A$18:A$519,B268),"")</f>
        <v/>
      </c>
    </row>
    <row r="723" spans="2:3" x14ac:dyDescent="0.25">
      <c r="B723">
        <v>267</v>
      </c>
      <c r="C723" t="str">
        <f>IFERROR(SMALL(Kollektenübersicht!A$18:A$519,B269),"")</f>
        <v/>
      </c>
    </row>
    <row r="724" spans="2:3" x14ac:dyDescent="0.25">
      <c r="B724">
        <v>268</v>
      </c>
      <c r="C724" t="str">
        <f>IFERROR(SMALL(Kollektenübersicht!A$18:A$519,B270),"")</f>
        <v/>
      </c>
    </row>
    <row r="725" spans="2:3" x14ac:dyDescent="0.25">
      <c r="B725">
        <v>269</v>
      </c>
      <c r="C725" t="str">
        <f>IFERROR(SMALL(Kollektenübersicht!A$18:A$519,B271),"")</f>
        <v/>
      </c>
    </row>
    <row r="726" spans="2:3" x14ac:dyDescent="0.25">
      <c r="B726">
        <v>270</v>
      </c>
      <c r="C726" t="str">
        <f>IFERROR(SMALL(Kollektenübersicht!A$18:A$519,B272),"")</f>
        <v/>
      </c>
    </row>
    <row r="727" spans="2:3" x14ac:dyDescent="0.25">
      <c r="B727">
        <v>271</v>
      </c>
      <c r="C727" t="str">
        <f>IFERROR(SMALL(Kollektenübersicht!A$18:A$519,B273),"")</f>
        <v/>
      </c>
    </row>
    <row r="728" spans="2:3" x14ac:dyDescent="0.25">
      <c r="B728">
        <v>272</v>
      </c>
      <c r="C728" t="str">
        <f>IFERROR(SMALL(Kollektenübersicht!A$18:A$519,B274),"")</f>
        <v/>
      </c>
    </row>
    <row r="729" spans="2:3" x14ac:dyDescent="0.25">
      <c r="B729">
        <v>273</v>
      </c>
      <c r="C729" t="str">
        <f>IFERROR(SMALL(Kollektenübersicht!A$18:A$519,B275),"")</f>
        <v/>
      </c>
    </row>
    <row r="730" spans="2:3" x14ac:dyDescent="0.25">
      <c r="B730">
        <v>274</v>
      </c>
      <c r="C730" t="str">
        <f>IFERROR(SMALL(Kollektenübersicht!A$18:A$519,B276),"")</f>
        <v/>
      </c>
    </row>
    <row r="731" spans="2:3" x14ac:dyDescent="0.25">
      <c r="B731">
        <v>275</v>
      </c>
      <c r="C731" t="str">
        <f>IFERROR(SMALL(Kollektenübersicht!A$18:A$519,B277),"")</f>
        <v/>
      </c>
    </row>
    <row r="732" spans="2:3" x14ac:dyDescent="0.25">
      <c r="B732">
        <v>276</v>
      </c>
      <c r="C732" t="str">
        <f>IFERROR(SMALL(Kollektenübersicht!A$18:A$519,B278),"")</f>
        <v/>
      </c>
    </row>
    <row r="733" spans="2:3" x14ac:dyDescent="0.25">
      <c r="B733">
        <v>277</v>
      </c>
      <c r="C733" t="str">
        <f>IFERROR(SMALL(Kollektenübersicht!A$18:A$519,B279),"")</f>
        <v/>
      </c>
    </row>
    <row r="734" spans="2:3" x14ac:dyDescent="0.25">
      <c r="B734">
        <v>278</v>
      </c>
      <c r="C734" t="str">
        <f>IFERROR(SMALL(Kollektenübersicht!A$18:A$519,B280),"")</f>
        <v/>
      </c>
    </row>
    <row r="735" spans="2:3" x14ac:dyDescent="0.25">
      <c r="B735">
        <v>279</v>
      </c>
      <c r="C735" t="str">
        <f>IFERROR(SMALL(Kollektenübersicht!A$18:A$519,B281),"")</f>
        <v/>
      </c>
    </row>
    <row r="736" spans="2:3" x14ac:dyDescent="0.25">
      <c r="B736">
        <v>280</v>
      </c>
      <c r="C736" t="str">
        <f>IFERROR(SMALL(Kollektenübersicht!A$18:A$519,B282),"")</f>
        <v/>
      </c>
    </row>
    <row r="737" spans="2:3" x14ac:dyDescent="0.25">
      <c r="B737">
        <v>281</v>
      </c>
      <c r="C737" t="str">
        <f>IFERROR(SMALL(Kollektenübersicht!A$18:A$519,B283),"")</f>
        <v/>
      </c>
    </row>
    <row r="738" spans="2:3" x14ac:dyDescent="0.25">
      <c r="B738">
        <v>282</v>
      </c>
      <c r="C738" t="str">
        <f>IFERROR(SMALL(Kollektenübersicht!A$18:A$519,B284),"")</f>
        <v/>
      </c>
    </row>
    <row r="739" spans="2:3" x14ac:dyDescent="0.25">
      <c r="B739">
        <v>283</v>
      </c>
      <c r="C739" t="str">
        <f>IFERROR(SMALL(Kollektenübersicht!A$18:A$519,B285),"")</f>
        <v/>
      </c>
    </row>
    <row r="740" spans="2:3" x14ac:dyDescent="0.25">
      <c r="B740">
        <v>284</v>
      </c>
      <c r="C740" t="str">
        <f>IFERROR(SMALL(Kollektenübersicht!A$18:A$519,B286),"")</f>
        <v/>
      </c>
    </row>
    <row r="741" spans="2:3" x14ac:dyDescent="0.25">
      <c r="B741">
        <v>285</v>
      </c>
      <c r="C741" t="str">
        <f>IFERROR(SMALL(Kollektenübersicht!A$18:A$519,B287),"")</f>
        <v/>
      </c>
    </row>
    <row r="742" spans="2:3" x14ac:dyDescent="0.25">
      <c r="B742">
        <v>286</v>
      </c>
      <c r="C742" t="str">
        <f>IFERROR(SMALL(Kollektenübersicht!A$18:A$519,B288),"")</f>
        <v/>
      </c>
    </row>
    <row r="743" spans="2:3" x14ac:dyDescent="0.25">
      <c r="B743">
        <v>287</v>
      </c>
      <c r="C743" t="str">
        <f>IFERROR(SMALL(Kollektenübersicht!A$18:A$519,B289),"")</f>
        <v/>
      </c>
    </row>
    <row r="744" spans="2:3" x14ac:dyDescent="0.25">
      <c r="B744">
        <v>288</v>
      </c>
      <c r="C744" t="str">
        <f>IFERROR(SMALL(Kollektenübersicht!A$18:A$519,B290),"")</f>
        <v/>
      </c>
    </row>
    <row r="745" spans="2:3" x14ac:dyDescent="0.25">
      <c r="B745">
        <v>289</v>
      </c>
      <c r="C745" t="str">
        <f>IFERROR(SMALL(Kollektenübersicht!A$18:A$519,B291),"")</f>
        <v/>
      </c>
    </row>
    <row r="746" spans="2:3" x14ac:dyDescent="0.25">
      <c r="B746">
        <v>290</v>
      </c>
      <c r="C746" t="str">
        <f>IFERROR(SMALL(Kollektenübersicht!A$18:A$519,B292),"")</f>
        <v/>
      </c>
    </row>
    <row r="747" spans="2:3" x14ac:dyDescent="0.25">
      <c r="B747">
        <v>291</v>
      </c>
      <c r="C747" t="str">
        <f>IFERROR(SMALL(Kollektenübersicht!A$18:A$519,B293),"")</f>
        <v/>
      </c>
    </row>
    <row r="748" spans="2:3" x14ac:dyDescent="0.25">
      <c r="B748">
        <v>292</v>
      </c>
      <c r="C748" t="str">
        <f>IFERROR(SMALL(Kollektenübersicht!A$18:A$519,B294),"")</f>
        <v/>
      </c>
    </row>
    <row r="749" spans="2:3" x14ac:dyDescent="0.25">
      <c r="B749">
        <v>293</v>
      </c>
      <c r="C749" t="str">
        <f>IFERROR(SMALL(Kollektenübersicht!A$18:A$519,B295),"")</f>
        <v/>
      </c>
    </row>
    <row r="750" spans="2:3" x14ac:dyDescent="0.25">
      <c r="B750">
        <v>294</v>
      </c>
      <c r="C750" t="str">
        <f>IFERROR(SMALL(Kollektenübersicht!A$18:A$519,B296),"")</f>
        <v/>
      </c>
    </row>
    <row r="751" spans="2:3" x14ac:dyDescent="0.25">
      <c r="B751">
        <v>295</v>
      </c>
      <c r="C751" t="str">
        <f>IFERROR(SMALL(Kollektenübersicht!A$18:A$519,B297),"")</f>
        <v/>
      </c>
    </row>
    <row r="752" spans="2:3" x14ac:dyDescent="0.25">
      <c r="B752">
        <v>296</v>
      </c>
      <c r="C752" t="str">
        <f>IFERROR(SMALL(Kollektenübersicht!A$18:A$519,B298),"")</f>
        <v/>
      </c>
    </row>
    <row r="753" spans="2:3" x14ac:dyDescent="0.25">
      <c r="B753">
        <v>297</v>
      </c>
      <c r="C753" t="str">
        <f>IFERROR(SMALL(Kollektenübersicht!A$18:A$519,B299),"")</f>
        <v/>
      </c>
    </row>
    <row r="754" spans="2:3" x14ac:dyDescent="0.25">
      <c r="B754">
        <v>298</v>
      </c>
      <c r="C754" t="str">
        <f>IFERROR(SMALL(Kollektenübersicht!A$18:A$519,B300),"")</f>
        <v/>
      </c>
    </row>
    <row r="755" spans="2:3" x14ac:dyDescent="0.25">
      <c r="B755">
        <v>299</v>
      </c>
      <c r="C755" t="str">
        <f>IFERROR(SMALL(Kollektenübersicht!A$18:A$519,B301),"")</f>
        <v/>
      </c>
    </row>
    <row r="756" spans="2:3" x14ac:dyDescent="0.25">
      <c r="B756">
        <v>300</v>
      </c>
      <c r="C756" t="str">
        <f>IFERROR(SMALL(Kollektenübersicht!A$18:A$519,B302),"")</f>
        <v/>
      </c>
    </row>
    <row r="757" spans="2:3" x14ac:dyDescent="0.25">
      <c r="B757">
        <v>301</v>
      </c>
      <c r="C757" t="str">
        <f>IFERROR(SMALL(Kollektenübersicht!A$18:A$519,B303),"")</f>
        <v/>
      </c>
    </row>
    <row r="758" spans="2:3" x14ac:dyDescent="0.25">
      <c r="B758">
        <v>302</v>
      </c>
      <c r="C758" t="str">
        <f>IFERROR(SMALL(Kollektenübersicht!A$18:A$519,B304),"")</f>
        <v/>
      </c>
    </row>
    <row r="759" spans="2:3" x14ac:dyDescent="0.25">
      <c r="B759">
        <v>303</v>
      </c>
      <c r="C759" t="str">
        <f>IFERROR(SMALL(Kollektenübersicht!A$18:A$519,B305),"")</f>
        <v/>
      </c>
    </row>
    <row r="760" spans="2:3" x14ac:dyDescent="0.25">
      <c r="B760">
        <v>304</v>
      </c>
      <c r="C760" t="str">
        <f>IFERROR(SMALL(Kollektenübersicht!A$18:A$519,B306),"")</f>
        <v/>
      </c>
    </row>
    <row r="761" spans="2:3" x14ac:dyDescent="0.25">
      <c r="B761">
        <v>305</v>
      </c>
      <c r="C761" t="str">
        <f>IFERROR(SMALL(Kollektenübersicht!A$18:A$519,B307),"")</f>
        <v/>
      </c>
    </row>
    <row r="762" spans="2:3" x14ac:dyDescent="0.25">
      <c r="B762">
        <v>306</v>
      </c>
      <c r="C762" t="str">
        <f>IFERROR(SMALL(Kollektenübersicht!A$18:A$519,B308),"")</f>
        <v/>
      </c>
    </row>
    <row r="763" spans="2:3" x14ac:dyDescent="0.25">
      <c r="B763">
        <v>307</v>
      </c>
      <c r="C763" t="str">
        <f>IFERROR(SMALL(Kollektenübersicht!A$18:A$519,B309),"")</f>
        <v/>
      </c>
    </row>
    <row r="764" spans="2:3" x14ac:dyDescent="0.25">
      <c r="B764">
        <v>308</v>
      </c>
      <c r="C764" t="str">
        <f>IFERROR(SMALL(Kollektenübersicht!A$18:A$519,B310),"")</f>
        <v/>
      </c>
    </row>
    <row r="765" spans="2:3" x14ac:dyDescent="0.25">
      <c r="B765">
        <v>309</v>
      </c>
      <c r="C765" t="str">
        <f>IFERROR(SMALL(Kollektenübersicht!A$18:A$519,B311),"")</f>
        <v/>
      </c>
    </row>
    <row r="766" spans="2:3" x14ac:dyDescent="0.25">
      <c r="B766">
        <v>310</v>
      </c>
      <c r="C766" t="str">
        <f>IFERROR(SMALL(Kollektenübersicht!A$18:A$519,B312),"")</f>
        <v/>
      </c>
    </row>
    <row r="767" spans="2:3" x14ac:dyDescent="0.25">
      <c r="B767">
        <v>311</v>
      </c>
      <c r="C767" t="str">
        <f>IFERROR(SMALL(Kollektenübersicht!A$18:A$519,B313),"")</f>
        <v/>
      </c>
    </row>
    <row r="768" spans="2:3" x14ac:dyDescent="0.25">
      <c r="B768">
        <v>312</v>
      </c>
      <c r="C768" t="str">
        <f>IFERROR(SMALL(Kollektenübersicht!A$18:A$519,B314),"")</f>
        <v/>
      </c>
    </row>
    <row r="769" spans="2:3" x14ac:dyDescent="0.25">
      <c r="B769">
        <v>313</v>
      </c>
      <c r="C769" t="str">
        <f>IFERROR(SMALL(Kollektenübersicht!A$18:A$519,B315),"")</f>
        <v/>
      </c>
    </row>
    <row r="770" spans="2:3" x14ac:dyDescent="0.25">
      <c r="B770">
        <v>314</v>
      </c>
      <c r="C770" t="str">
        <f>IFERROR(SMALL(Kollektenübersicht!A$18:A$519,B316),"")</f>
        <v/>
      </c>
    </row>
    <row r="771" spans="2:3" x14ac:dyDescent="0.25">
      <c r="B771">
        <v>315</v>
      </c>
      <c r="C771" t="str">
        <f>IFERROR(SMALL(Kollektenübersicht!A$18:A$519,B317),"")</f>
        <v/>
      </c>
    </row>
    <row r="772" spans="2:3" x14ac:dyDescent="0.25">
      <c r="B772">
        <v>316</v>
      </c>
      <c r="C772" t="str">
        <f>IFERROR(SMALL(Kollektenübersicht!A$18:A$519,B318),"")</f>
        <v/>
      </c>
    </row>
    <row r="773" spans="2:3" x14ac:dyDescent="0.25">
      <c r="B773">
        <v>317</v>
      </c>
      <c r="C773" t="str">
        <f>IFERROR(SMALL(Kollektenübersicht!A$18:A$519,B319),"")</f>
        <v/>
      </c>
    </row>
    <row r="774" spans="2:3" x14ac:dyDescent="0.25">
      <c r="B774">
        <v>318</v>
      </c>
      <c r="C774" t="str">
        <f>IFERROR(SMALL(Kollektenübersicht!A$18:A$519,B320),"")</f>
        <v/>
      </c>
    </row>
    <row r="775" spans="2:3" x14ac:dyDescent="0.25">
      <c r="B775">
        <v>319</v>
      </c>
      <c r="C775" t="str">
        <f>IFERROR(SMALL(Kollektenübersicht!A$18:A$519,B321),"")</f>
        <v/>
      </c>
    </row>
    <row r="776" spans="2:3" x14ac:dyDescent="0.25">
      <c r="B776">
        <v>320</v>
      </c>
      <c r="C776" t="str">
        <f>IFERROR(SMALL(Kollektenübersicht!A$18:A$519,B322),"")</f>
        <v/>
      </c>
    </row>
    <row r="777" spans="2:3" x14ac:dyDescent="0.25">
      <c r="B777">
        <v>321</v>
      </c>
      <c r="C777" t="str">
        <f>IFERROR(SMALL(Kollektenübersicht!A$18:A$519,B323),"")</f>
        <v/>
      </c>
    </row>
    <row r="778" spans="2:3" x14ac:dyDescent="0.25">
      <c r="B778">
        <v>322</v>
      </c>
      <c r="C778" t="str">
        <f>IFERROR(SMALL(Kollektenübersicht!A$18:A$519,B324),"")</f>
        <v/>
      </c>
    </row>
    <row r="779" spans="2:3" x14ac:dyDescent="0.25">
      <c r="B779">
        <v>323</v>
      </c>
      <c r="C779" t="str">
        <f>IFERROR(SMALL(Kollektenübersicht!A$18:A$519,B325),"")</f>
        <v/>
      </c>
    </row>
    <row r="780" spans="2:3" x14ac:dyDescent="0.25">
      <c r="B780">
        <v>324</v>
      </c>
      <c r="C780" t="str">
        <f>IFERROR(SMALL(Kollektenübersicht!A$18:A$519,B326),"")</f>
        <v/>
      </c>
    </row>
    <row r="781" spans="2:3" x14ac:dyDescent="0.25">
      <c r="B781">
        <v>325</v>
      </c>
      <c r="C781" t="str">
        <f>IFERROR(SMALL(Kollektenübersicht!A$18:A$519,B327),"")</f>
        <v/>
      </c>
    </row>
    <row r="782" spans="2:3" x14ac:dyDescent="0.25">
      <c r="B782">
        <v>326</v>
      </c>
      <c r="C782" t="str">
        <f>IFERROR(SMALL(Kollektenübersicht!A$18:A$519,B328),"")</f>
        <v/>
      </c>
    </row>
    <row r="783" spans="2:3" x14ac:dyDescent="0.25">
      <c r="B783">
        <v>327</v>
      </c>
      <c r="C783" t="str">
        <f>IFERROR(SMALL(Kollektenübersicht!A$18:A$519,B329),"")</f>
        <v/>
      </c>
    </row>
    <row r="784" spans="2:3" x14ac:dyDescent="0.25">
      <c r="B784">
        <v>328</v>
      </c>
      <c r="C784" t="str">
        <f>IFERROR(SMALL(Kollektenübersicht!A$18:A$519,B330),"")</f>
        <v/>
      </c>
    </row>
    <row r="785" spans="2:3" x14ac:dyDescent="0.25">
      <c r="B785">
        <v>329</v>
      </c>
      <c r="C785" t="str">
        <f>IFERROR(SMALL(Kollektenübersicht!A$18:A$519,B331),"")</f>
        <v/>
      </c>
    </row>
    <row r="786" spans="2:3" x14ac:dyDescent="0.25">
      <c r="B786">
        <v>330</v>
      </c>
      <c r="C786" t="str">
        <f>IFERROR(SMALL(Kollektenübersicht!A$18:A$519,B332),"")</f>
        <v/>
      </c>
    </row>
    <row r="787" spans="2:3" x14ac:dyDescent="0.25">
      <c r="B787">
        <v>331</v>
      </c>
      <c r="C787" t="str">
        <f>IFERROR(SMALL(Kollektenübersicht!A$18:A$519,B333),"")</f>
        <v/>
      </c>
    </row>
    <row r="788" spans="2:3" x14ac:dyDescent="0.25">
      <c r="B788">
        <v>332</v>
      </c>
      <c r="C788" t="str">
        <f>IFERROR(SMALL(Kollektenübersicht!A$18:A$519,B334),"")</f>
        <v/>
      </c>
    </row>
    <row r="789" spans="2:3" x14ac:dyDescent="0.25">
      <c r="B789">
        <v>333</v>
      </c>
      <c r="C789" t="str">
        <f>IFERROR(SMALL(Kollektenübersicht!A$18:A$519,B335),"")</f>
        <v/>
      </c>
    </row>
    <row r="790" spans="2:3" x14ac:dyDescent="0.25">
      <c r="B790">
        <v>334</v>
      </c>
      <c r="C790" t="str">
        <f>IFERROR(SMALL(Kollektenübersicht!A$18:A$519,B336),"")</f>
        <v/>
      </c>
    </row>
    <row r="791" spans="2:3" x14ac:dyDescent="0.25">
      <c r="B791">
        <v>335</v>
      </c>
      <c r="C791" t="str">
        <f>IFERROR(SMALL(Kollektenübersicht!A$18:A$519,B337),"")</f>
        <v/>
      </c>
    </row>
    <row r="792" spans="2:3" x14ac:dyDescent="0.25">
      <c r="B792">
        <v>336</v>
      </c>
      <c r="C792" t="str">
        <f>IFERROR(SMALL(Kollektenübersicht!A$18:A$519,B338),"")</f>
        <v/>
      </c>
    </row>
    <row r="793" spans="2:3" x14ac:dyDescent="0.25">
      <c r="B793">
        <v>337</v>
      </c>
      <c r="C793" t="str">
        <f>IFERROR(SMALL(Kollektenübersicht!A$18:A$519,B339),"")</f>
        <v/>
      </c>
    </row>
    <row r="794" spans="2:3" x14ac:dyDescent="0.25">
      <c r="B794">
        <v>338</v>
      </c>
      <c r="C794" t="str">
        <f>IFERROR(SMALL(Kollektenübersicht!A$18:A$519,B340),"")</f>
        <v/>
      </c>
    </row>
    <row r="795" spans="2:3" x14ac:dyDescent="0.25">
      <c r="B795">
        <v>339</v>
      </c>
      <c r="C795" t="str">
        <f>IFERROR(SMALL(Kollektenübersicht!A$18:A$519,B341),"")</f>
        <v/>
      </c>
    </row>
    <row r="796" spans="2:3" x14ac:dyDescent="0.25">
      <c r="B796">
        <v>340</v>
      </c>
      <c r="C796" t="str">
        <f>IFERROR(SMALL(Kollektenübersicht!A$18:A$519,B342),"")</f>
        <v/>
      </c>
    </row>
    <row r="797" spans="2:3" x14ac:dyDescent="0.25">
      <c r="B797">
        <v>341</v>
      </c>
      <c r="C797" t="str">
        <f>IFERROR(SMALL(Kollektenübersicht!A$18:A$519,B343),"")</f>
        <v/>
      </c>
    </row>
    <row r="798" spans="2:3" x14ac:dyDescent="0.25">
      <c r="B798">
        <v>342</v>
      </c>
      <c r="C798" t="str">
        <f>IFERROR(SMALL(Kollektenübersicht!A$18:A$519,B344),"")</f>
        <v/>
      </c>
    </row>
    <row r="799" spans="2:3" x14ac:dyDescent="0.25">
      <c r="B799">
        <v>343</v>
      </c>
      <c r="C799" t="str">
        <f>IFERROR(SMALL(Kollektenübersicht!A$18:A$519,B345),"")</f>
        <v/>
      </c>
    </row>
    <row r="800" spans="2:3" x14ac:dyDescent="0.25">
      <c r="B800">
        <v>344</v>
      </c>
      <c r="C800" t="str">
        <f>IFERROR(SMALL(Kollektenübersicht!A$18:A$519,B346),"")</f>
        <v/>
      </c>
    </row>
    <row r="801" spans="2:3" x14ac:dyDescent="0.25">
      <c r="B801">
        <v>345</v>
      </c>
      <c r="C801" t="str">
        <f>IFERROR(SMALL(Kollektenübersicht!A$18:A$519,B347),"")</f>
        <v/>
      </c>
    </row>
    <row r="802" spans="2:3" x14ac:dyDescent="0.25">
      <c r="B802">
        <v>346</v>
      </c>
      <c r="C802" t="str">
        <f>IFERROR(SMALL(Kollektenübersicht!A$18:A$519,B348),"")</f>
        <v/>
      </c>
    </row>
    <row r="803" spans="2:3" x14ac:dyDescent="0.25">
      <c r="B803">
        <v>347</v>
      </c>
      <c r="C803" t="str">
        <f>IFERROR(SMALL(Kollektenübersicht!A$18:A$519,B349),"")</f>
        <v/>
      </c>
    </row>
    <row r="804" spans="2:3" x14ac:dyDescent="0.25">
      <c r="B804">
        <v>348</v>
      </c>
      <c r="C804" t="str">
        <f>IFERROR(SMALL(Kollektenübersicht!A$18:A$519,B350),"")</f>
        <v/>
      </c>
    </row>
    <row r="805" spans="2:3" x14ac:dyDescent="0.25">
      <c r="B805">
        <v>349</v>
      </c>
      <c r="C805" t="str">
        <f>IFERROR(SMALL(Kollektenübersicht!A$18:A$519,B351),"")</f>
        <v/>
      </c>
    </row>
    <row r="806" spans="2:3" x14ac:dyDescent="0.25">
      <c r="B806">
        <v>350</v>
      </c>
      <c r="C806" t="str">
        <f>IFERROR(SMALL(Kollektenübersicht!A$18:A$519,B352),"")</f>
        <v/>
      </c>
    </row>
    <row r="807" spans="2:3" x14ac:dyDescent="0.25">
      <c r="B807">
        <v>351</v>
      </c>
      <c r="C807" t="str">
        <f>IFERROR(SMALL(Kollektenübersicht!A$18:A$519,B353),"")</f>
        <v/>
      </c>
    </row>
    <row r="808" spans="2:3" x14ac:dyDescent="0.25">
      <c r="B808">
        <v>352</v>
      </c>
      <c r="C808" t="str">
        <f>IFERROR(SMALL(Kollektenübersicht!A$18:A$519,B354),"")</f>
        <v/>
      </c>
    </row>
    <row r="809" spans="2:3" x14ac:dyDescent="0.25">
      <c r="B809">
        <v>353</v>
      </c>
      <c r="C809" t="str">
        <f>IFERROR(SMALL(Kollektenübersicht!A$18:A$519,B355),"")</f>
        <v/>
      </c>
    </row>
    <row r="810" spans="2:3" x14ac:dyDescent="0.25">
      <c r="B810">
        <v>354</v>
      </c>
      <c r="C810" t="str">
        <f>IFERROR(SMALL(Kollektenübersicht!A$18:A$519,B356),"")</f>
        <v/>
      </c>
    </row>
    <row r="811" spans="2:3" x14ac:dyDescent="0.25">
      <c r="B811">
        <v>355</v>
      </c>
      <c r="C811" t="str">
        <f>IFERROR(SMALL(Kollektenübersicht!A$18:A$519,B357),"")</f>
        <v/>
      </c>
    </row>
    <row r="812" spans="2:3" x14ac:dyDescent="0.25">
      <c r="B812">
        <v>356</v>
      </c>
      <c r="C812" t="str">
        <f>IFERROR(SMALL(Kollektenübersicht!A$18:A$519,B358),"")</f>
        <v/>
      </c>
    </row>
    <row r="813" spans="2:3" x14ac:dyDescent="0.25">
      <c r="B813">
        <v>357</v>
      </c>
      <c r="C813" t="str">
        <f>IFERROR(SMALL(Kollektenübersicht!A$18:A$519,B359),"")</f>
        <v/>
      </c>
    </row>
    <row r="814" spans="2:3" x14ac:dyDescent="0.25">
      <c r="B814">
        <v>358</v>
      </c>
      <c r="C814" t="str">
        <f>IFERROR(SMALL(Kollektenübersicht!A$18:A$519,B360),"")</f>
        <v/>
      </c>
    </row>
    <row r="815" spans="2:3" x14ac:dyDescent="0.25">
      <c r="B815">
        <v>359</v>
      </c>
      <c r="C815" t="str">
        <f>IFERROR(SMALL(Kollektenübersicht!A$18:A$519,B361),"")</f>
        <v/>
      </c>
    </row>
    <row r="816" spans="2:3" x14ac:dyDescent="0.25">
      <c r="B816">
        <v>360</v>
      </c>
      <c r="C816" t="str">
        <f>IFERROR(SMALL(Kollektenübersicht!A$18:A$519,B362),"")</f>
        <v/>
      </c>
    </row>
    <row r="817" spans="2:3" x14ac:dyDescent="0.25">
      <c r="B817">
        <v>361</v>
      </c>
      <c r="C817" t="str">
        <f>IFERROR(SMALL(Kollektenübersicht!A$18:A$519,B363),"")</f>
        <v/>
      </c>
    </row>
    <row r="818" spans="2:3" x14ac:dyDescent="0.25">
      <c r="B818">
        <v>362</v>
      </c>
      <c r="C818" t="str">
        <f>IFERROR(SMALL(Kollektenübersicht!A$18:A$519,B364),"")</f>
        <v/>
      </c>
    </row>
    <row r="819" spans="2:3" x14ac:dyDescent="0.25">
      <c r="B819">
        <v>363</v>
      </c>
      <c r="C819" t="str">
        <f>IFERROR(SMALL(Kollektenübersicht!A$18:A$519,B365),"")</f>
        <v/>
      </c>
    </row>
    <row r="820" spans="2:3" x14ac:dyDescent="0.25">
      <c r="B820">
        <v>364</v>
      </c>
      <c r="C820" t="str">
        <f>IFERROR(SMALL(Kollektenübersicht!A$18:A$519,B366),"")</f>
        <v/>
      </c>
    </row>
    <row r="821" spans="2:3" x14ac:dyDescent="0.25">
      <c r="B821">
        <v>365</v>
      </c>
      <c r="C821" t="str">
        <f>IFERROR(SMALL(Kollektenübersicht!A$18:A$519,B367),"")</f>
        <v/>
      </c>
    </row>
    <row r="822" spans="2:3" x14ac:dyDescent="0.25">
      <c r="B822">
        <v>366</v>
      </c>
      <c r="C822" t="str">
        <f>IFERROR(SMALL(Kollektenübersicht!A$18:A$519,B368),"")</f>
        <v/>
      </c>
    </row>
    <row r="823" spans="2:3" x14ac:dyDescent="0.25">
      <c r="B823">
        <v>367</v>
      </c>
      <c r="C823" t="str">
        <f>IFERROR(SMALL(Kollektenübersicht!A$18:A$519,B369),"")</f>
        <v/>
      </c>
    </row>
    <row r="824" spans="2:3" x14ac:dyDescent="0.25">
      <c r="B824">
        <v>368</v>
      </c>
      <c r="C824" t="str">
        <f>IFERROR(SMALL(Kollektenübersicht!A$18:A$519,B370),"")</f>
        <v/>
      </c>
    </row>
    <row r="825" spans="2:3" x14ac:dyDescent="0.25">
      <c r="B825">
        <v>369</v>
      </c>
      <c r="C825" t="str">
        <f>IFERROR(SMALL(Kollektenübersicht!A$18:A$519,B371),"")</f>
        <v/>
      </c>
    </row>
    <row r="826" spans="2:3" x14ac:dyDescent="0.25">
      <c r="B826">
        <v>370</v>
      </c>
      <c r="C826" t="str">
        <f>IFERROR(SMALL(Kollektenübersicht!A$18:A$519,B372),"")</f>
        <v/>
      </c>
    </row>
    <row r="827" spans="2:3" x14ac:dyDescent="0.25">
      <c r="B827">
        <v>371</v>
      </c>
      <c r="C827" t="str">
        <f>IFERROR(SMALL(Kollektenübersicht!A$18:A$519,B373),"")</f>
        <v/>
      </c>
    </row>
    <row r="828" spans="2:3" x14ac:dyDescent="0.25">
      <c r="B828">
        <v>372</v>
      </c>
      <c r="C828" t="str">
        <f>IFERROR(SMALL(Kollektenübersicht!A$18:A$519,B374),"")</f>
        <v/>
      </c>
    </row>
    <row r="829" spans="2:3" x14ac:dyDescent="0.25">
      <c r="B829">
        <v>373</v>
      </c>
      <c r="C829" t="str">
        <f>IFERROR(SMALL(Kollektenübersicht!A$18:A$519,B375),"")</f>
        <v/>
      </c>
    </row>
    <row r="830" spans="2:3" x14ac:dyDescent="0.25">
      <c r="B830">
        <v>374</v>
      </c>
      <c r="C830" t="str">
        <f>IFERROR(SMALL(Kollektenübersicht!A$18:A$519,B376),"")</f>
        <v/>
      </c>
    </row>
    <row r="831" spans="2:3" x14ac:dyDescent="0.25">
      <c r="B831">
        <v>375</v>
      </c>
      <c r="C831" t="str">
        <f>IFERROR(SMALL(Kollektenübersicht!A$18:A$519,B377),"")</f>
        <v/>
      </c>
    </row>
    <row r="832" spans="2:3" x14ac:dyDescent="0.25">
      <c r="B832">
        <v>376</v>
      </c>
      <c r="C832" t="str">
        <f>IFERROR(SMALL(Kollektenübersicht!A$18:A$519,B378),"")</f>
        <v/>
      </c>
    </row>
    <row r="833" spans="2:3" x14ac:dyDescent="0.25">
      <c r="B833">
        <v>377</v>
      </c>
      <c r="C833" t="str">
        <f>IFERROR(SMALL(Kollektenübersicht!A$18:A$519,B379),"")</f>
        <v/>
      </c>
    </row>
    <row r="834" spans="2:3" x14ac:dyDescent="0.25">
      <c r="B834">
        <v>378</v>
      </c>
      <c r="C834" t="str">
        <f>IFERROR(SMALL(Kollektenübersicht!A$18:A$519,B380),"")</f>
        <v/>
      </c>
    </row>
    <row r="835" spans="2:3" x14ac:dyDescent="0.25">
      <c r="B835">
        <v>379</v>
      </c>
      <c r="C835" t="str">
        <f>IFERROR(SMALL(Kollektenübersicht!A$18:A$519,B381),"")</f>
        <v/>
      </c>
    </row>
    <row r="836" spans="2:3" x14ac:dyDescent="0.25">
      <c r="B836">
        <v>380</v>
      </c>
      <c r="C836" t="str">
        <f>IFERROR(SMALL(Kollektenübersicht!A$18:A$519,B382),"")</f>
        <v/>
      </c>
    </row>
    <row r="837" spans="2:3" x14ac:dyDescent="0.25">
      <c r="B837">
        <v>381</v>
      </c>
      <c r="C837" t="str">
        <f>IFERROR(SMALL(Kollektenübersicht!A$18:A$519,B383),"")</f>
        <v/>
      </c>
    </row>
    <row r="838" spans="2:3" x14ac:dyDescent="0.25">
      <c r="B838">
        <v>382</v>
      </c>
      <c r="C838" t="str">
        <f>IFERROR(SMALL(Kollektenübersicht!A$18:A$519,B384),"")</f>
        <v/>
      </c>
    </row>
    <row r="839" spans="2:3" x14ac:dyDescent="0.25">
      <c r="B839">
        <v>383</v>
      </c>
      <c r="C839" t="str">
        <f>IFERROR(SMALL(Kollektenübersicht!A$18:A$519,B385),"")</f>
        <v/>
      </c>
    </row>
    <row r="840" spans="2:3" x14ac:dyDescent="0.25">
      <c r="B840">
        <v>384</v>
      </c>
      <c r="C840" t="str">
        <f>IFERROR(SMALL(Kollektenübersicht!A$18:A$519,B386),"")</f>
        <v/>
      </c>
    </row>
    <row r="841" spans="2:3" x14ac:dyDescent="0.25">
      <c r="B841">
        <v>385</v>
      </c>
      <c r="C841" t="str">
        <f>IFERROR(SMALL(Kollektenübersicht!A$18:A$519,B387),"")</f>
        <v/>
      </c>
    </row>
    <row r="842" spans="2:3" x14ac:dyDescent="0.25">
      <c r="B842">
        <v>386</v>
      </c>
      <c r="C842" t="str">
        <f>IFERROR(SMALL(Kollektenübersicht!A$18:A$519,B388),"")</f>
        <v/>
      </c>
    </row>
    <row r="843" spans="2:3" x14ac:dyDescent="0.25">
      <c r="B843">
        <v>387</v>
      </c>
      <c r="C843" t="str">
        <f>IFERROR(SMALL(Kollektenübersicht!A$18:A$519,B389),"")</f>
        <v/>
      </c>
    </row>
    <row r="844" spans="2:3" x14ac:dyDescent="0.25">
      <c r="B844">
        <v>388</v>
      </c>
      <c r="C844" t="str">
        <f>IFERROR(SMALL(Kollektenübersicht!A$18:A$519,B390),"")</f>
        <v/>
      </c>
    </row>
    <row r="845" spans="2:3" x14ac:dyDescent="0.25">
      <c r="B845">
        <v>389</v>
      </c>
      <c r="C845" t="str">
        <f>IFERROR(SMALL(Kollektenübersicht!A$18:A$519,B391),"")</f>
        <v/>
      </c>
    </row>
    <row r="846" spans="2:3" x14ac:dyDescent="0.25">
      <c r="B846">
        <v>390</v>
      </c>
      <c r="C846" t="str">
        <f>IFERROR(SMALL(Kollektenübersicht!A$18:A$519,B392),"")</f>
        <v/>
      </c>
    </row>
    <row r="847" spans="2:3" x14ac:dyDescent="0.25">
      <c r="B847">
        <v>391</v>
      </c>
      <c r="C847" t="str">
        <f>IFERROR(SMALL(Kollektenübersicht!A$18:A$519,B393),"")</f>
        <v/>
      </c>
    </row>
    <row r="848" spans="2:3" x14ac:dyDescent="0.25">
      <c r="B848">
        <v>392</v>
      </c>
      <c r="C848" t="str">
        <f>IFERROR(SMALL(Kollektenübersicht!A$18:A$519,B394),"")</f>
        <v/>
      </c>
    </row>
    <row r="849" spans="2:3" x14ac:dyDescent="0.25">
      <c r="B849">
        <v>393</v>
      </c>
      <c r="C849" t="str">
        <f>IFERROR(SMALL(Kollektenübersicht!A$18:A$519,B395),"")</f>
        <v/>
      </c>
    </row>
    <row r="850" spans="2:3" x14ac:dyDescent="0.25">
      <c r="B850">
        <v>394</v>
      </c>
      <c r="C850" t="str">
        <f>IFERROR(SMALL(Kollektenübersicht!A$18:A$519,B396),"")</f>
        <v/>
      </c>
    </row>
    <row r="851" spans="2:3" x14ac:dyDescent="0.25">
      <c r="B851">
        <v>395</v>
      </c>
      <c r="C851" t="str">
        <f>IFERROR(SMALL(Kollektenübersicht!A$18:A$519,B397),"")</f>
        <v/>
      </c>
    </row>
    <row r="852" spans="2:3" x14ac:dyDescent="0.25">
      <c r="B852">
        <v>396</v>
      </c>
      <c r="C852" t="str">
        <f>IFERROR(SMALL(Kollektenübersicht!A$18:A$519,B398),"")</f>
        <v/>
      </c>
    </row>
    <row r="853" spans="2:3" x14ac:dyDescent="0.25">
      <c r="B853">
        <v>397</v>
      </c>
      <c r="C853" t="str">
        <f>IFERROR(SMALL(Kollektenübersicht!A$18:A$519,B399),"")</f>
        <v/>
      </c>
    </row>
    <row r="854" spans="2:3" x14ac:dyDescent="0.25">
      <c r="B854">
        <v>398</v>
      </c>
      <c r="C854" t="str">
        <f>IFERROR(SMALL(Kollektenübersicht!A$18:A$519,B400),"")</f>
        <v/>
      </c>
    </row>
    <row r="855" spans="2:3" x14ac:dyDescent="0.25">
      <c r="B855">
        <v>399</v>
      </c>
      <c r="C855" t="str">
        <f>IFERROR(SMALL(Kollektenübersicht!A$18:A$519,B401),"")</f>
        <v/>
      </c>
    </row>
    <row r="856" spans="2:3" x14ac:dyDescent="0.25">
      <c r="B856">
        <v>400</v>
      </c>
      <c r="C856" t="str">
        <f>IFERROR(SMALL(Kollektenübersicht!A$18:A$519,B402),"")</f>
        <v/>
      </c>
    </row>
    <row r="857" spans="2:3" x14ac:dyDescent="0.25">
      <c r="B857">
        <v>401</v>
      </c>
      <c r="C857" t="str">
        <f>IFERROR(SMALL(Kollektenübersicht!A$18:A$519,B403),"")</f>
        <v/>
      </c>
    </row>
    <row r="858" spans="2:3" x14ac:dyDescent="0.25">
      <c r="B858">
        <v>402</v>
      </c>
      <c r="C858" t="str">
        <f>IFERROR(SMALL(Kollektenübersicht!A$18:A$519,B404),"")</f>
        <v/>
      </c>
    </row>
    <row r="859" spans="2:3" x14ac:dyDescent="0.25">
      <c r="B859">
        <v>403</v>
      </c>
      <c r="C859" t="str">
        <f>IFERROR(SMALL(Kollektenübersicht!A$18:A$519,B405),"")</f>
        <v/>
      </c>
    </row>
    <row r="860" spans="2:3" x14ac:dyDescent="0.25">
      <c r="B860">
        <v>404</v>
      </c>
      <c r="C860" t="str">
        <f>IFERROR(SMALL(Kollektenübersicht!A$18:A$519,B406),"")</f>
        <v/>
      </c>
    </row>
    <row r="861" spans="2:3" x14ac:dyDescent="0.25">
      <c r="B861">
        <v>405</v>
      </c>
      <c r="C861" t="str">
        <f>IFERROR(SMALL(Kollektenübersicht!A$18:A$519,B407),"")</f>
        <v/>
      </c>
    </row>
    <row r="862" spans="2:3" x14ac:dyDescent="0.25">
      <c r="B862">
        <v>406</v>
      </c>
      <c r="C862" t="str">
        <f>IFERROR(SMALL(Kollektenübersicht!A$18:A$519,B408),"")</f>
        <v/>
      </c>
    </row>
    <row r="863" spans="2:3" x14ac:dyDescent="0.25">
      <c r="B863">
        <v>407</v>
      </c>
      <c r="C863" t="str">
        <f>IFERROR(SMALL(Kollektenübersicht!A$18:A$519,B409),"")</f>
        <v/>
      </c>
    </row>
    <row r="864" spans="2:3" x14ac:dyDescent="0.25">
      <c r="B864">
        <v>408</v>
      </c>
      <c r="C864" t="str">
        <f>IFERROR(SMALL(Kollektenübersicht!A$18:A$519,B410),"")</f>
        <v/>
      </c>
    </row>
    <row r="865" spans="2:3" x14ac:dyDescent="0.25">
      <c r="B865">
        <v>409</v>
      </c>
      <c r="C865" t="str">
        <f>IFERROR(SMALL(Kollektenübersicht!A$18:A$519,B411),"")</f>
        <v/>
      </c>
    </row>
    <row r="866" spans="2:3" x14ac:dyDescent="0.25">
      <c r="B866">
        <v>410</v>
      </c>
      <c r="C866" t="str">
        <f>IFERROR(SMALL(Kollektenübersicht!A$18:A$519,B412),"")</f>
        <v/>
      </c>
    </row>
    <row r="867" spans="2:3" x14ac:dyDescent="0.25">
      <c r="B867">
        <v>411</v>
      </c>
      <c r="C867" t="str">
        <f>IFERROR(SMALL(Kollektenübersicht!A$18:A$519,B413),"")</f>
        <v/>
      </c>
    </row>
    <row r="868" spans="2:3" x14ac:dyDescent="0.25">
      <c r="B868">
        <v>412</v>
      </c>
      <c r="C868" t="str">
        <f>IFERROR(SMALL(Kollektenübersicht!A$18:A$519,B414),"")</f>
        <v/>
      </c>
    </row>
    <row r="869" spans="2:3" x14ac:dyDescent="0.25">
      <c r="B869">
        <v>413</v>
      </c>
      <c r="C869" t="str">
        <f>IFERROR(SMALL(Kollektenübersicht!A$18:A$519,B415),"")</f>
        <v/>
      </c>
    </row>
    <row r="870" spans="2:3" x14ac:dyDescent="0.25">
      <c r="B870">
        <v>414</v>
      </c>
      <c r="C870" t="str">
        <f>IFERROR(SMALL(Kollektenübersicht!A$18:A$519,B416),"")</f>
        <v/>
      </c>
    </row>
    <row r="871" spans="2:3" x14ac:dyDescent="0.25">
      <c r="B871">
        <v>415</v>
      </c>
      <c r="C871" t="str">
        <f>IFERROR(SMALL(Kollektenübersicht!A$18:A$519,B417),"")</f>
        <v/>
      </c>
    </row>
    <row r="872" spans="2:3" x14ac:dyDescent="0.25">
      <c r="B872">
        <v>416</v>
      </c>
      <c r="C872" t="str">
        <f>IFERROR(SMALL(Kollektenübersicht!A$18:A$519,B418),"")</f>
        <v/>
      </c>
    </row>
    <row r="873" spans="2:3" x14ac:dyDescent="0.25">
      <c r="B873">
        <v>417</v>
      </c>
      <c r="C873" t="str">
        <f>IFERROR(SMALL(Kollektenübersicht!A$18:A$519,B419),"")</f>
        <v/>
      </c>
    </row>
    <row r="874" spans="2:3" x14ac:dyDescent="0.25">
      <c r="B874">
        <v>418</v>
      </c>
      <c r="C874" t="str">
        <f>IFERROR(SMALL(Kollektenübersicht!A$18:A$519,B420),"")</f>
        <v/>
      </c>
    </row>
    <row r="875" spans="2:3" x14ac:dyDescent="0.25">
      <c r="B875">
        <v>419</v>
      </c>
      <c r="C875" t="str">
        <f>IFERROR(SMALL(Kollektenübersicht!A$18:A$519,B421),"")</f>
        <v/>
      </c>
    </row>
    <row r="876" spans="2:3" x14ac:dyDescent="0.25">
      <c r="B876">
        <v>420</v>
      </c>
      <c r="C876" t="str">
        <f>IFERROR(SMALL(Kollektenübersicht!A$18:A$519,B422),"")</f>
        <v/>
      </c>
    </row>
    <row r="877" spans="2:3" x14ac:dyDescent="0.25">
      <c r="B877">
        <v>421</v>
      </c>
      <c r="C877" t="str">
        <f>IFERROR(SMALL(Kollektenübersicht!A$18:A$519,B423),"")</f>
        <v/>
      </c>
    </row>
    <row r="878" spans="2:3" x14ac:dyDescent="0.25">
      <c r="B878">
        <v>422</v>
      </c>
      <c r="C878" t="str">
        <f>IFERROR(SMALL(Kollektenübersicht!A$18:A$519,B424),"")</f>
        <v/>
      </c>
    </row>
    <row r="879" spans="2:3" x14ac:dyDescent="0.25">
      <c r="B879">
        <v>423</v>
      </c>
      <c r="C879" t="str">
        <f>IFERROR(SMALL(Kollektenübersicht!A$18:A$519,B425),"")</f>
        <v/>
      </c>
    </row>
    <row r="880" spans="2:3" x14ac:dyDescent="0.25">
      <c r="B880">
        <v>424</v>
      </c>
      <c r="C880" t="str">
        <f>IFERROR(SMALL(Kollektenübersicht!A$18:A$519,B426),"")</f>
        <v/>
      </c>
    </row>
    <row r="881" spans="2:3" x14ac:dyDescent="0.25">
      <c r="B881">
        <v>425</v>
      </c>
      <c r="C881" t="str">
        <f>IFERROR(SMALL(Kollektenübersicht!A$18:A$519,B427),"")</f>
        <v/>
      </c>
    </row>
    <row r="882" spans="2:3" x14ac:dyDescent="0.25">
      <c r="B882">
        <v>426</v>
      </c>
      <c r="C882" t="str">
        <f>IFERROR(SMALL(Kollektenübersicht!A$18:A$519,B428),"")</f>
        <v/>
      </c>
    </row>
    <row r="883" spans="2:3" x14ac:dyDescent="0.25">
      <c r="B883">
        <v>427</v>
      </c>
      <c r="C883" t="str">
        <f>IFERROR(SMALL(Kollektenübersicht!A$18:A$519,B429),"")</f>
        <v/>
      </c>
    </row>
    <row r="884" spans="2:3" x14ac:dyDescent="0.25">
      <c r="B884">
        <v>428</v>
      </c>
      <c r="C884" t="str">
        <f>IFERROR(SMALL(Kollektenübersicht!A$18:A$519,B430),"")</f>
        <v/>
      </c>
    </row>
    <row r="885" spans="2:3" x14ac:dyDescent="0.25">
      <c r="B885">
        <v>429</v>
      </c>
      <c r="C885" t="str">
        <f>IFERROR(SMALL(Kollektenübersicht!A$18:A$519,B431),"")</f>
        <v/>
      </c>
    </row>
    <row r="886" spans="2:3" x14ac:dyDescent="0.25">
      <c r="B886">
        <v>430</v>
      </c>
      <c r="C886" t="str">
        <f>IFERROR(SMALL(Kollektenübersicht!A$18:A$519,B432),"")</f>
        <v/>
      </c>
    </row>
    <row r="887" spans="2:3" x14ac:dyDescent="0.25">
      <c r="B887">
        <v>431</v>
      </c>
      <c r="C887" t="str">
        <f>IFERROR(SMALL(Kollektenübersicht!A$18:A$519,B433),"")</f>
        <v/>
      </c>
    </row>
    <row r="888" spans="2:3" x14ac:dyDescent="0.25">
      <c r="B888">
        <v>432</v>
      </c>
      <c r="C888" t="str">
        <f>IFERROR(SMALL(Kollektenübersicht!A$18:A$519,B434),"")</f>
        <v/>
      </c>
    </row>
    <row r="889" spans="2:3" x14ac:dyDescent="0.25">
      <c r="B889">
        <v>433</v>
      </c>
      <c r="C889" t="str">
        <f>IFERROR(SMALL(Kollektenübersicht!A$18:A$519,B435),"")</f>
        <v/>
      </c>
    </row>
    <row r="890" spans="2:3" x14ac:dyDescent="0.25">
      <c r="B890">
        <v>434</v>
      </c>
      <c r="C890" t="str">
        <f>IFERROR(SMALL(Kollektenübersicht!A$18:A$519,B436),"")</f>
        <v/>
      </c>
    </row>
    <row r="891" spans="2:3" x14ac:dyDescent="0.25">
      <c r="B891">
        <v>435</v>
      </c>
      <c r="C891" t="str">
        <f>IFERROR(SMALL(Kollektenübersicht!A$18:A$519,B437),"")</f>
        <v/>
      </c>
    </row>
    <row r="892" spans="2:3" x14ac:dyDescent="0.25">
      <c r="B892">
        <v>436</v>
      </c>
      <c r="C892" t="str">
        <f>IFERROR(SMALL(Kollektenübersicht!A$18:A$519,B438),"")</f>
        <v/>
      </c>
    </row>
    <row r="893" spans="2:3" x14ac:dyDescent="0.25">
      <c r="B893">
        <v>437</v>
      </c>
      <c r="C893" t="str">
        <f>IFERROR(SMALL(Kollektenübersicht!A$18:A$519,B439),"")</f>
        <v/>
      </c>
    </row>
    <row r="894" spans="2:3" x14ac:dyDescent="0.25">
      <c r="B894">
        <v>438</v>
      </c>
      <c r="C894" t="str">
        <f>IFERROR(SMALL(Kollektenübersicht!A$18:A$519,B440),"")</f>
        <v/>
      </c>
    </row>
    <row r="895" spans="2:3" x14ac:dyDescent="0.25">
      <c r="B895">
        <v>439</v>
      </c>
      <c r="C895" t="str">
        <f>IFERROR(SMALL(Kollektenübersicht!A$18:A$519,B441),"")</f>
        <v/>
      </c>
    </row>
    <row r="896" spans="2:3" x14ac:dyDescent="0.25">
      <c r="B896">
        <v>440</v>
      </c>
      <c r="C896" t="str">
        <f>IFERROR(SMALL(Kollektenübersicht!A$18:A$519,B442),"")</f>
        <v/>
      </c>
    </row>
    <row r="897" spans="2:3" x14ac:dyDescent="0.25">
      <c r="B897">
        <v>441</v>
      </c>
      <c r="C897" t="str">
        <f>IFERROR(SMALL(Kollektenübersicht!A$18:A$519,B443),"")</f>
        <v/>
      </c>
    </row>
    <row r="898" spans="2:3" x14ac:dyDescent="0.25">
      <c r="B898">
        <v>442</v>
      </c>
      <c r="C898" t="str">
        <f>IFERROR(SMALL(Kollektenübersicht!A$18:A$519,B444),"")</f>
        <v/>
      </c>
    </row>
    <row r="899" spans="2:3" x14ac:dyDescent="0.25">
      <c r="B899">
        <v>443</v>
      </c>
      <c r="C899" t="str">
        <f>IFERROR(SMALL(Kollektenübersicht!A$18:A$519,B445),"")</f>
        <v/>
      </c>
    </row>
    <row r="900" spans="2:3" x14ac:dyDescent="0.25">
      <c r="B900">
        <v>444</v>
      </c>
      <c r="C900" t="str">
        <f>IFERROR(SMALL(Kollektenübersicht!A$18:A$519,B446),"")</f>
        <v/>
      </c>
    </row>
    <row r="901" spans="2:3" x14ac:dyDescent="0.25">
      <c r="B901">
        <v>445</v>
      </c>
      <c r="C901" t="str">
        <f>IFERROR(SMALL(Kollektenübersicht!A$18:A$519,B447),"")</f>
        <v/>
      </c>
    </row>
    <row r="902" spans="2:3" x14ac:dyDescent="0.25">
      <c r="B902">
        <v>446</v>
      </c>
      <c r="C902" t="str">
        <f>IFERROR(SMALL(Kollektenübersicht!A$18:A$519,B448),"")</f>
        <v/>
      </c>
    </row>
    <row r="903" spans="2:3" x14ac:dyDescent="0.25">
      <c r="B903">
        <v>447</v>
      </c>
      <c r="C903" t="str">
        <f>IFERROR(SMALL(Kollektenübersicht!A$18:A$519,B449),"")</f>
        <v/>
      </c>
    </row>
    <row r="904" spans="2:3" x14ac:dyDescent="0.25">
      <c r="B904">
        <v>448</v>
      </c>
      <c r="C904" t="str">
        <f>IFERROR(SMALL(Kollektenübersicht!A$18:A$519,B450),"")</f>
        <v/>
      </c>
    </row>
    <row r="905" spans="2:3" x14ac:dyDescent="0.25">
      <c r="B905">
        <v>449</v>
      </c>
      <c r="C905" t="str">
        <f>IFERROR(SMALL(Kollektenübersicht!A$18:A$519,B451),"")</f>
        <v/>
      </c>
    </row>
    <row r="906" spans="2:3" x14ac:dyDescent="0.25">
      <c r="B906">
        <v>450</v>
      </c>
      <c r="C906" t="str">
        <f>IFERROR(SMALL(Kollektenübersicht!A$18:A$519,B452),"")</f>
        <v/>
      </c>
    </row>
    <row r="907" spans="2:3" x14ac:dyDescent="0.25">
      <c r="B907">
        <v>451</v>
      </c>
      <c r="C907" t="str">
        <f>IFERROR(SMALL(Kollektenübersicht!A$18:A$519,B453),"")</f>
        <v/>
      </c>
    </row>
    <row r="908" spans="2:3" x14ac:dyDescent="0.25">
      <c r="B908">
        <v>452</v>
      </c>
      <c r="C908" t="str">
        <f>IFERROR(SMALL(Kollektenübersicht!A$18:A$519,B454),"")</f>
        <v/>
      </c>
    </row>
    <row r="909" spans="2:3" x14ac:dyDescent="0.25">
      <c r="B909">
        <v>453</v>
      </c>
      <c r="C909" t="str">
        <f>IFERROR(SMALL(Kollektenübersicht!A$18:A$519,B455),"")</f>
        <v/>
      </c>
    </row>
    <row r="910" spans="2:3" x14ac:dyDescent="0.25">
      <c r="B910" t="s">
        <v>331</v>
      </c>
    </row>
    <row r="911" spans="2:3" x14ac:dyDescent="0.25">
      <c r="B911">
        <v>1</v>
      </c>
      <c r="C911" t="str">
        <f>IF(OR(Kollektenbons!I5&lt;&gt;0,Kollektenbons!J5&lt;&gt;0,Kollektenbons!K5&lt;&gt;0,Kollektenbons!L5&lt;&gt;0),Kollektenbons!H5,"")</f>
        <v/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</sheetPr>
  <dimension ref="A1:AF492"/>
  <sheetViews>
    <sheetView tabSelected="1" topLeftCell="B1" zoomScaleNormal="100" workbookViewId="0">
      <selection activeCell="K8" sqref="K8"/>
    </sheetView>
  </sheetViews>
  <sheetFormatPr baseColWidth="10" defaultColWidth="11.5703125" defaultRowHeight="15" x14ac:dyDescent="0.25"/>
  <cols>
    <col min="1" max="1" width="12.5703125" style="22" hidden="1" customWidth="1"/>
    <col min="2" max="2" width="14.140625" style="22" customWidth="1"/>
    <col min="3" max="3" width="31.42578125" style="22" customWidth="1"/>
    <col min="4" max="5" width="29.7109375" style="69" hidden="1" customWidth="1"/>
    <col min="6" max="6" width="29.7109375" style="69" customWidth="1"/>
    <col min="7" max="7" width="41.5703125" style="22" bestFit="1" customWidth="1"/>
    <col min="8" max="8" width="41.5703125" style="22" hidden="1" customWidth="1"/>
    <col min="9" max="9" width="16.140625" style="22" customWidth="1"/>
    <col min="10" max="12" width="14.140625" style="22" customWidth="1"/>
    <col min="13" max="14" width="17" style="22" customWidth="1"/>
    <col min="15" max="15" width="32.28515625" style="22" bestFit="1" customWidth="1"/>
    <col min="16" max="16" width="32.28515625" style="22" customWidth="1"/>
    <col min="17" max="17" width="17.7109375" style="22" hidden="1" customWidth="1"/>
    <col min="18" max="18" width="18.42578125" style="22" hidden="1" customWidth="1"/>
    <col min="19" max="19" width="10.140625" style="22" hidden="1" customWidth="1"/>
    <col min="20" max="21" width="11.5703125" style="22" hidden="1" customWidth="1"/>
    <col min="22" max="22" width="14.28515625" style="22" hidden="1" customWidth="1"/>
    <col min="23" max="26" width="11.5703125" style="22" hidden="1" customWidth="1"/>
    <col min="27" max="27" width="21.42578125" style="22" hidden="1" customWidth="1"/>
    <col min="28" max="32" width="11.5703125" style="22" hidden="1" customWidth="1"/>
    <col min="33" max="33" width="0" style="22" hidden="1" customWidth="1"/>
    <col min="34" max="16384" width="11.5703125" style="22"/>
  </cols>
  <sheetData>
    <row r="1" spans="2:28" x14ac:dyDescent="0.25">
      <c r="P1" s="70"/>
      <c r="Q1" s="70"/>
    </row>
    <row r="2" spans="2:28" ht="15" customHeight="1" x14ac:dyDescent="0.25">
      <c r="C2" s="7" t="s">
        <v>10</v>
      </c>
      <c r="D2" s="5"/>
      <c r="E2" s="5"/>
      <c r="F2" s="5"/>
      <c r="S2" s="82"/>
      <c r="T2" s="83"/>
      <c r="U2" s="83"/>
      <c r="V2" s="83"/>
      <c r="W2" s="83"/>
      <c r="X2" s="83"/>
      <c r="Y2" s="83"/>
      <c r="Z2" s="83"/>
      <c r="AB2" s="90"/>
    </row>
    <row r="3" spans="2:28" x14ac:dyDescent="0.25">
      <c r="C3" s="6" t="s">
        <v>11</v>
      </c>
      <c r="D3" s="5"/>
      <c r="E3" s="5"/>
      <c r="F3" s="5"/>
      <c r="S3" s="82"/>
      <c r="T3" s="83"/>
      <c r="U3" s="83"/>
      <c r="V3" s="83"/>
      <c r="W3" s="83"/>
      <c r="X3" s="83"/>
      <c r="Y3" s="83"/>
      <c r="Z3" s="83"/>
      <c r="AA3" s="22" t="s">
        <v>55</v>
      </c>
      <c r="AB3" s="90" t="s">
        <v>54</v>
      </c>
    </row>
    <row r="4" spans="2:28" ht="15.75" thickBot="1" x14ac:dyDescent="0.3">
      <c r="C4" s="5"/>
      <c r="D4" s="5"/>
      <c r="E4" s="5"/>
      <c r="F4" s="9"/>
      <c r="G4" s="60"/>
      <c r="H4" s="60"/>
      <c r="I4" s="60"/>
      <c r="J4" s="60"/>
      <c r="AB4" s="90"/>
    </row>
    <row r="5" spans="2:28" ht="15" customHeight="1" x14ac:dyDescent="0.25">
      <c r="C5" s="209" t="s">
        <v>48</v>
      </c>
      <c r="D5" s="209"/>
      <c r="E5" s="71"/>
      <c r="F5" s="72" t="s">
        <v>44</v>
      </c>
      <c r="G5" s="102">
        <v>2026</v>
      </c>
      <c r="H5" s="87"/>
      <c r="J5" s="60"/>
      <c r="P5" s="218" t="str">
        <f>IF(ISBLANK(G10),"",VLOOKUP(G10,Dekanate!B:G,6,FALSE))</f>
        <v/>
      </c>
      <c r="AA5"/>
      <c r="AB5" s="90"/>
    </row>
    <row r="6" spans="2:28" ht="15" customHeight="1" thickBot="1" x14ac:dyDescent="0.3">
      <c r="C6" s="209"/>
      <c r="D6" s="209"/>
      <c r="E6" s="71"/>
      <c r="F6" s="211" t="s">
        <v>45</v>
      </c>
      <c r="G6" s="212"/>
      <c r="H6" s="88"/>
      <c r="I6" s="73"/>
      <c r="J6" s="73"/>
      <c r="K6" s="73"/>
      <c r="P6" s="219"/>
      <c r="AB6" s="90"/>
    </row>
    <row r="7" spans="2:28" ht="15.75" x14ac:dyDescent="0.25">
      <c r="C7" s="69"/>
      <c r="F7" s="211"/>
      <c r="G7" s="213"/>
      <c r="H7" s="88"/>
      <c r="I7" s="60"/>
      <c r="J7" s="60"/>
      <c r="AB7" s="90"/>
    </row>
    <row r="8" spans="2:28" ht="15.75" x14ac:dyDescent="0.25">
      <c r="C8" s="69"/>
      <c r="F8" s="84" t="s">
        <v>52</v>
      </c>
      <c r="G8" s="103" t="s">
        <v>55</v>
      </c>
      <c r="H8" s="88"/>
      <c r="I8" s="92" t="s">
        <v>56</v>
      </c>
      <c r="J8" s="60"/>
      <c r="AB8" s="90"/>
    </row>
    <row r="9" spans="2:28" ht="15.75" x14ac:dyDescent="0.25">
      <c r="C9" s="69"/>
      <c r="F9" s="84" t="s">
        <v>53</v>
      </c>
      <c r="G9" s="103"/>
      <c r="H9" s="88"/>
      <c r="I9" s="92" t="s">
        <v>56</v>
      </c>
      <c r="J9" s="60"/>
      <c r="AB9" s="90"/>
    </row>
    <row r="10" spans="2:28" ht="14.45" customHeight="1" x14ac:dyDescent="0.25">
      <c r="C10" s="69"/>
      <c r="F10" s="216" t="s">
        <v>325</v>
      </c>
      <c r="G10" s="214"/>
      <c r="H10" s="88"/>
      <c r="I10" s="217" t="s">
        <v>56</v>
      </c>
      <c r="J10" s="91"/>
      <c r="AB10" s="90"/>
    </row>
    <row r="11" spans="2:28" ht="15" customHeight="1" x14ac:dyDescent="0.25">
      <c r="C11" s="69"/>
      <c r="F11" s="216"/>
      <c r="G11" s="215"/>
      <c r="H11" s="88"/>
      <c r="I11" s="217"/>
      <c r="J11" s="91"/>
      <c r="AB11" s="89"/>
    </row>
    <row r="12" spans="2:28" x14ac:dyDescent="0.25">
      <c r="C12" s="69"/>
      <c r="F12" s="69" t="s">
        <v>38</v>
      </c>
      <c r="G12" s="193"/>
      <c r="I12" s="92" t="s">
        <v>324</v>
      </c>
      <c r="AA12" s="22" t="e">
        <f>VLOOKUP(G12,AA13:AB17,2,FALSE)</f>
        <v>#N/A</v>
      </c>
    </row>
    <row r="13" spans="2:28" x14ac:dyDescent="0.25">
      <c r="C13" s="69"/>
      <c r="F13" s="22"/>
      <c r="AA13" s="22">
        <v>1</v>
      </c>
      <c r="AB13" s="90" t="s">
        <v>154</v>
      </c>
    </row>
    <row r="14" spans="2:28" x14ac:dyDescent="0.25">
      <c r="B14" s="207" t="s">
        <v>61</v>
      </c>
      <c r="C14" s="207" t="s">
        <v>62</v>
      </c>
      <c r="F14" s="207" t="s">
        <v>57</v>
      </c>
      <c r="G14" s="207" t="s">
        <v>63</v>
      </c>
      <c r="I14" s="207" t="s">
        <v>64</v>
      </c>
      <c r="J14" s="207"/>
      <c r="K14" s="207" t="s">
        <v>143</v>
      </c>
      <c r="L14" s="207"/>
      <c r="M14" s="207" t="s">
        <v>148</v>
      </c>
      <c r="N14" s="207" t="s">
        <v>329</v>
      </c>
      <c r="O14" s="207" t="s">
        <v>59</v>
      </c>
      <c r="P14" s="207" t="s">
        <v>60</v>
      </c>
      <c r="AA14" s="22">
        <v>2</v>
      </c>
      <c r="AB14" s="90" t="s">
        <v>155</v>
      </c>
    </row>
    <row r="15" spans="2:28" ht="31.5" customHeight="1" x14ac:dyDescent="0.25">
      <c r="B15" s="207"/>
      <c r="C15" s="207"/>
      <c r="F15" s="207"/>
      <c r="G15" s="207"/>
      <c r="I15" s="208"/>
      <c r="J15" s="208"/>
      <c r="K15" s="208"/>
      <c r="L15" s="208"/>
      <c r="M15" s="207"/>
      <c r="N15" s="207"/>
      <c r="O15" s="207"/>
      <c r="P15" s="207"/>
      <c r="AA15" s="22">
        <v>3</v>
      </c>
      <c r="AB15" s="90" t="s">
        <v>156</v>
      </c>
    </row>
    <row r="16" spans="2:28" x14ac:dyDescent="0.25">
      <c r="B16" s="208"/>
      <c r="C16" s="208"/>
      <c r="F16" s="208"/>
      <c r="G16" s="208"/>
      <c r="I16" s="210" t="s">
        <v>12</v>
      </c>
      <c r="J16" s="210"/>
      <c r="K16" s="210" t="s">
        <v>13</v>
      </c>
      <c r="L16" s="210"/>
      <c r="M16" s="208"/>
      <c r="N16" s="208"/>
      <c r="O16" s="208"/>
      <c r="P16" s="208"/>
      <c r="AA16" s="22">
        <v>4</v>
      </c>
      <c r="AB16" s="90" t="s">
        <v>157</v>
      </c>
    </row>
    <row r="17" spans="1:32" ht="38.25" x14ac:dyDescent="0.25">
      <c r="A17" s="22" t="s">
        <v>3</v>
      </c>
      <c r="B17" s="74" t="s">
        <v>2</v>
      </c>
      <c r="C17" s="74" t="s">
        <v>7</v>
      </c>
      <c r="D17" s="101" t="s">
        <v>51</v>
      </c>
      <c r="E17" s="101" t="s">
        <v>51</v>
      </c>
      <c r="F17" s="74" t="s">
        <v>3</v>
      </c>
      <c r="G17" s="74" t="s">
        <v>21</v>
      </c>
      <c r="H17" s="140" t="s">
        <v>51</v>
      </c>
      <c r="I17" s="75" t="s">
        <v>1</v>
      </c>
      <c r="J17" s="74" t="s">
        <v>0</v>
      </c>
      <c r="K17" s="75" t="s">
        <v>1</v>
      </c>
      <c r="L17" s="74" t="s">
        <v>0</v>
      </c>
      <c r="M17" s="75" t="s">
        <v>144</v>
      </c>
      <c r="N17" s="75" t="s">
        <v>330</v>
      </c>
      <c r="O17" s="74" t="s">
        <v>58</v>
      </c>
      <c r="P17" s="74" t="s">
        <v>46</v>
      </c>
      <c r="Q17" s="22" t="s">
        <v>3</v>
      </c>
      <c r="R17" s="22" t="s">
        <v>160</v>
      </c>
      <c r="S17" s="22" t="s">
        <v>5</v>
      </c>
      <c r="T17" s="22" t="s">
        <v>161</v>
      </c>
      <c r="U17" s="22" t="s">
        <v>6</v>
      </c>
      <c r="V17" s="22" t="s">
        <v>162</v>
      </c>
      <c r="W17" s="22" t="s">
        <v>163</v>
      </c>
      <c r="X17" s="22" t="s">
        <v>144</v>
      </c>
      <c r="AA17" s="22">
        <v>5</v>
      </c>
      <c r="AB17" s="90" t="s">
        <v>158</v>
      </c>
      <c r="AD17" s="201" t="s">
        <v>337</v>
      </c>
      <c r="AE17" s="201" t="s">
        <v>338</v>
      </c>
      <c r="AF17" s="201" t="s">
        <v>339</v>
      </c>
    </row>
    <row r="18" spans="1:32" x14ac:dyDescent="0.25">
      <c r="A18" s="22" t="str">
        <f>IFERROR(IF(C18="","",IF(OR(C18="Zinseinnahmen",C18="Kontoführung und sonstige Kosten"),"",SUM(Q18:W18))),"")</f>
        <v/>
      </c>
      <c r="B18" s="76">
        <v>1</v>
      </c>
      <c r="C18" s="145"/>
      <c r="D18" s="146" t="str">
        <f>IF(LEFT(C18,5)="Zw. Z","Zweckbestimmung",IF(LEFT(C18,6)="Zw. fr","weiterzuleitende",""))</f>
        <v/>
      </c>
      <c r="E18" s="147" t="str">
        <f>IF(C18="Freie Kollekte",4001,IF(C18="Freie Spende",5001,""))</f>
        <v/>
      </c>
      <c r="F18" s="143"/>
      <c r="G18" s="148"/>
      <c r="H18" s="85" t="str">
        <f>IFERROR(IF(OR(C18="Zw. Zweckg. Kollekte",C18="Zw. Zweckg. Spende",C18="Zw. freie weiterzuleitende Kollekte"),CONCATENATE(C18,G18),""),"")</f>
        <v/>
      </c>
      <c r="I18" s="151"/>
      <c r="J18" s="8"/>
      <c r="K18" s="152"/>
      <c r="L18" s="153"/>
      <c r="M18" s="151"/>
      <c r="N18" s="151"/>
      <c r="O18" s="154"/>
      <c r="P18" s="142"/>
      <c r="Q18" s="22" t="str">
        <f>IF(C18&lt;&gt;"Pflichtkollekte","",IF(F18&lt;&gt;"",CONCATENATE(X18,1,VLOOKUP(F18,'Eingabe Zweckbestimmungen'!$M:$O,3,FALSE)),CONCATENATE(X18,1000))*1)</f>
        <v/>
      </c>
      <c r="R18" s="22" t="str">
        <f>IF(C18&lt;&gt;"Zw. Zweckg. Kollekte","",IF(G18&lt;&gt;"",CONCATENATE(X18,2,VLOOKUP(G18,'Eingabe Zweckbestimmungen'!$C:$E,3,FALSE)),CONCATENATE(X18,2000))*1)</f>
        <v/>
      </c>
      <c r="S18" s="22" t="str">
        <f>IF(C18&lt;&gt;"Freie Kollekte","",IF(C18="Freie Kollekte",CONCATENATE(X18,5000),0)*1)</f>
        <v/>
      </c>
      <c r="T18" s="22" t="str">
        <f>IF(C18&lt;&gt;"Zw. Zweckg. Spende","",IF(G18&lt;&gt;"",CONCATENATE(X18,3,VLOOKUP(G18,'Eingabe Zweckbestimmungen'!C:E,3,FALSE))*1,CONCATENATE(X18,3000)*1))</f>
        <v/>
      </c>
      <c r="U18" s="22" t="str">
        <f>IF(C18&lt;&gt;"Freie Spende","",IF(C18="Freie Spende",CONCATENATE(X18,6000)*1,0))</f>
        <v/>
      </c>
      <c r="V18" s="22" t="str">
        <f>IF(C18&lt;&gt;"Zw. Freie weiterzuleitende Kollekte","",IF(G18&lt;&gt;"",CONCATENATE(X18,4,VLOOKUP(G18,'Eingabe Zweckbestimmungen'!$H:$J,3,FALSE))*1,CONCATENATE(X18,4000)*1))</f>
        <v/>
      </c>
      <c r="W18" s="22" t="str">
        <f>IF(C18="Kontoführung und sonstige Kosten","","")</f>
        <v/>
      </c>
      <c r="X18" s="160">
        <f>IFERROR(VLOOKUP(M18,'Stammdaten Girokonten'!$I:$K,3,FALSE),0)</f>
        <v>0</v>
      </c>
      <c r="AD18" s="202">
        <v>1</v>
      </c>
      <c r="AE18" s="203" t="str">
        <f>IF(N18&lt;&gt;"",J18,"")</f>
        <v/>
      </c>
      <c r="AF18" s="204" t="str">
        <f>IF(N18&lt;&gt;"",N18,"")</f>
        <v/>
      </c>
    </row>
    <row r="19" spans="1:32" x14ac:dyDescent="0.25">
      <c r="A19" s="22" t="str">
        <f t="shared" ref="A19:A82" si="0">IFERROR(IF(C19="","",IF(OR(C19="Zinseinnahmen",C19="Kontoführung und sonstige Kosten"),"",SUM(Q19:W19))),"")</f>
        <v/>
      </c>
      <c r="B19" s="77" t="str">
        <f>IF(C19="","",B18+1)</f>
        <v/>
      </c>
      <c r="C19" s="149"/>
      <c r="D19" s="150" t="str">
        <f t="shared" ref="D19:D82" si="1">IF(LEFT(C19,5)="Zw. Z","Zweckbestimmung",IF(LEFT(C19,6)="Zw. fr","weiterzuleitende",""))</f>
        <v/>
      </c>
      <c r="E19" s="147" t="str">
        <f t="shared" ref="E19:E82" si="2">IF(C19="Freie Kollekte",4001,IF(C19="Freie Spende",5001,""))</f>
        <v/>
      </c>
      <c r="F19" s="144"/>
      <c r="G19" s="148"/>
      <c r="H19" s="85" t="str">
        <f t="shared" ref="H19:H82" si="3">IFERROR(IF(OR(C19="Zw. Zweckg. Kollekte",C19="Zw. Zweckg. Spende",C19="Zw. freie weiterzuleitende Kollekte"),CONCATENATE(C19,G19),""),"")</f>
        <v/>
      </c>
      <c r="I19" s="155"/>
      <c r="J19" s="4"/>
      <c r="K19" s="156"/>
      <c r="L19" s="157"/>
      <c r="M19" s="155"/>
      <c r="N19" s="155"/>
      <c r="O19" s="154"/>
      <c r="P19" s="142"/>
      <c r="Q19" s="22" t="str">
        <f>IF(C19&lt;&gt;"Pflichtkollekte","",IF(F19&lt;&gt;"",CONCATENATE(X19,1,VLOOKUP(F19,'Eingabe Zweckbestimmungen'!$M:$O,3,FALSE)),CONCATENATE(X19,1000))*1)</f>
        <v/>
      </c>
      <c r="R19" s="22" t="str">
        <f>IF(C19&lt;&gt;"Zw. Zweckg. Kollekte","",IF(G19&lt;&gt;"",CONCATENATE(X19,2,VLOOKUP(G19,'Eingabe Zweckbestimmungen'!$C:$E,3,FALSE)),CONCATENATE(X19,2000))*1)</f>
        <v/>
      </c>
      <c r="S19" s="22" t="str">
        <f t="shared" ref="S19:S82" si="4">IF(C19&lt;&gt;"Freie Kollekte","",IF(C19="Freie Kollekte",CONCATENATE(X19,5000),0)*1)</f>
        <v/>
      </c>
      <c r="T19" s="22" t="str">
        <f>IF(C19&lt;&gt;"Zw. Zweckg. Spende","",IF(G19&lt;&gt;"",CONCATENATE(X19,3,VLOOKUP(G19,'Eingabe Zweckbestimmungen'!C:E,3,FALSE))*1,CONCATENATE(X19,3000)*1))</f>
        <v/>
      </c>
      <c r="U19" s="22" t="str">
        <f t="shared" ref="U19:U82" si="5">IF(C19&lt;&gt;"Freie Spende","",IF(C19="Freie Spende",CONCATENATE(X19,6000)*1,0))</f>
        <v/>
      </c>
      <c r="V19" s="22" t="str">
        <f>IF(C19&lt;&gt;"Zw. Freie weiterzuleitende Kollekte","",IF(G19&lt;&gt;"",CONCATENATE(X19,4,VLOOKUP(G19,'Eingabe Zweckbestimmungen'!$H:$J,3,FALSE))*1,CONCATENATE(X19,4000)*1))</f>
        <v/>
      </c>
      <c r="W19" s="22" t="str">
        <f t="shared" ref="W19:W82" si="6">IF(C19="Kontoführung und sonstige Kosten","","")</f>
        <v/>
      </c>
      <c r="X19" s="160">
        <f>IFERROR(VLOOKUP(M19,'Stammdaten Girokonten'!$I:$K,3,FALSE),0)</f>
        <v>0</v>
      </c>
      <c r="AD19" s="202" t="str">
        <f>IF(N19&lt;&gt;"",MAX(AD18)+1,"")</f>
        <v/>
      </c>
      <c r="AE19" s="203" t="str">
        <f>IF(N19&lt;&gt;"",J19,"")</f>
        <v/>
      </c>
      <c r="AF19" s="204" t="str">
        <f>IF(N19&lt;&gt;"",N19,"")</f>
        <v/>
      </c>
    </row>
    <row r="20" spans="1:32" x14ac:dyDescent="0.25">
      <c r="A20" s="22" t="str">
        <f t="shared" si="0"/>
        <v/>
      </c>
      <c r="B20" s="77" t="str">
        <f t="shared" ref="B20:B83" si="7">IF(C20="","",B19+1)</f>
        <v/>
      </c>
      <c r="C20" s="149"/>
      <c r="D20" s="150" t="str">
        <f t="shared" si="1"/>
        <v/>
      </c>
      <c r="E20" s="147" t="str">
        <f t="shared" si="2"/>
        <v/>
      </c>
      <c r="F20" s="144"/>
      <c r="G20" s="148"/>
      <c r="H20" s="85" t="str">
        <f t="shared" si="3"/>
        <v/>
      </c>
      <c r="I20" s="155"/>
      <c r="J20" s="4"/>
      <c r="K20" s="156"/>
      <c r="L20" s="157"/>
      <c r="M20" s="155"/>
      <c r="N20" s="155"/>
      <c r="O20" s="154"/>
      <c r="P20" s="142"/>
      <c r="Q20" s="22" t="str">
        <f>IF(C20&lt;&gt;"Pflichtkollekte","",IF(F20&lt;&gt;"",CONCATENATE(X20,1,VLOOKUP(F20,'Eingabe Zweckbestimmungen'!$M:$O,3,FALSE)),CONCATENATE(X20,1000))*1)</f>
        <v/>
      </c>
      <c r="R20" s="22" t="str">
        <f>IF(C20&lt;&gt;"Zw. Zweckg. Kollekte","",IF(G20&lt;&gt;"",CONCATENATE(X20,2,VLOOKUP(G20,'Eingabe Zweckbestimmungen'!$C:$E,3,FALSE)),CONCATENATE(X20,2000))*1)</f>
        <v/>
      </c>
      <c r="S20" s="22" t="str">
        <f t="shared" si="4"/>
        <v/>
      </c>
      <c r="T20" s="22" t="str">
        <f>IF(C20&lt;&gt;"Zw. Zweckg. Spende","",IF(G20&lt;&gt;"",CONCATENATE(X20,3,VLOOKUP(G20,'Eingabe Zweckbestimmungen'!C:E,3,FALSE))*1,CONCATENATE(X20,3000)*1))</f>
        <v/>
      </c>
      <c r="U20" s="22" t="str">
        <f t="shared" si="5"/>
        <v/>
      </c>
      <c r="V20" s="22" t="str">
        <f>IF(C20&lt;&gt;"Zw. Freie weiterzuleitende Kollekte","",IF(G20&lt;&gt;"",CONCATENATE(X20,4,VLOOKUP(G20,'Eingabe Zweckbestimmungen'!$H:$J,3,FALSE))*1,CONCATENATE(X20,4000)*1))</f>
        <v/>
      </c>
      <c r="W20" s="22" t="str">
        <f t="shared" si="6"/>
        <v/>
      </c>
      <c r="X20" s="160">
        <f>IFERROR(VLOOKUP(M20,'Stammdaten Girokonten'!$I:$K,3,FALSE),0)</f>
        <v>0</v>
      </c>
      <c r="AD20" s="202" t="str">
        <f t="shared" ref="AD20:AD83" si="8">IF(N20&lt;&gt;"",MAX(AD19)+1,"")</f>
        <v/>
      </c>
      <c r="AE20" s="203" t="str">
        <f t="shared" ref="AE20:AE83" si="9">IF(N20&lt;&gt;"",J20,"")</f>
        <v/>
      </c>
      <c r="AF20" s="204" t="str">
        <f t="shared" ref="AF20:AF83" si="10">IF(N20&lt;&gt;"",N20,"")</f>
        <v/>
      </c>
    </row>
    <row r="21" spans="1:32" x14ac:dyDescent="0.25">
      <c r="A21" s="22" t="str">
        <f t="shared" si="0"/>
        <v/>
      </c>
      <c r="B21" s="77" t="str">
        <f t="shared" si="7"/>
        <v/>
      </c>
      <c r="C21" s="149"/>
      <c r="D21" s="150" t="str">
        <f t="shared" si="1"/>
        <v/>
      </c>
      <c r="E21" s="147" t="str">
        <f t="shared" si="2"/>
        <v/>
      </c>
      <c r="F21" s="144"/>
      <c r="G21" s="148"/>
      <c r="H21" s="85" t="str">
        <f t="shared" si="3"/>
        <v/>
      </c>
      <c r="I21" s="155"/>
      <c r="J21" s="4"/>
      <c r="K21" s="156"/>
      <c r="L21" s="157"/>
      <c r="M21" s="155"/>
      <c r="N21" s="155"/>
      <c r="O21" s="154"/>
      <c r="P21" s="142"/>
      <c r="Q21" s="22" t="str">
        <f>IF(C21&lt;&gt;"Pflichtkollekte","",IF(F21&lt;&gt;"",CONCATENATE(X21,1,VLOOKUP(F21,'Eingabe Zweckbestimmungen'!$M:$O,3,FALSE)),CONCATENATE(X21,1000))*1)</f>
        <v/>
      </c>
      <c r="R21" s="22" t="str">
        <f>IF(C21&lt;&gt;"Zw. Zweckg. Kollekte","",IF(G21&lt;&gt;"",CONCATENATE(X21,2,VLOOKUP(G21,'Eingabe Zweckbestimmungen'!$C:$E,3,FALSE)),CONCATENATE(X21,2000))*1)</f>
        <v/>
      </c>
      <c r="S21" s="22" t="str">
        <f t="shared" si="4"/>
        <v/>
      </c>
      <c r="T21" s="22" t="str">
        <f>IF(C21&lt;&gt;"Zw. Zweckg. Spende","",IF(G21&lt;&gt;"",CONCATENATE(X21,3,VLOOKUP(G21,'Eingabe Zweckbestimmungen'!C:E,3,FALSE))*1,CONCATENATE(X21,3000)*1))</f>
        <v/>
      </c>
      <c r="U21" s="22" t="str">
        <f t="shared" si="5"/>
        <v/>
      </c>
      <c r="V21" s="22" t="str">
        <f>IF(C21&lt;&gt;"Zw. Freie weiterzuleitende Kollekte","",IF(G21&lt;&gt;"",CONCATENATE(X21,4,VLOOKUP(G21,'Eingabe Zweckbestimmungen'!$H:$J,3,FALSE))*1,CONCATENATE(X21,4000)*1))</f>
        <v/>
      </c>
      <c r="W21" s="22" t="str">
        <f t="shared" si="6"/>
        <v/>
      </c>
      <c r="X21" s="160">
        <f>IFERROR(VLOOKUP(M21,'Stammdaten Girokonten'!$I:$K,3,FALSE),0)</f>
        <v>0</v>
      </c>
      <c r="AD21" s="202" t="str">
        <f t="shared" si="8"/>
        <v/>
      </c>
      <c r="AE21" s="203" t="str">
        <f t="shared" si="9"/>
        <v/>
      </c>
      <c r="AF21" s="204" t="str">
        <f t="shared" si="10"/>
        <v/>
      </c>
    </row>
    <row r="22" spans="1:32" x14ac:dyDescent="0.25">
      <c r="A22" s="22" t="str">
        <f t="shared" si="0"/>
        <v/>
      </c>
      <c r="B22" s="77" t="str">
        <f t="shared" si="7"/>
        <v/>
      </c>
      <c r="C22" s="149"/>
      <c r="D22" s="150" t="str">
        <f t="shared" si="1"/>
        <v/>
      </c>
      <c r="E22" s="147" t="str">
        <f t="shared" si="2"/>
        <v/>
      </c>
      <c r="F22" s="144"/>
      <c r="G22" s="148"/>
      <c r="H22" s="85" t="str">
        <f t="shared" si="3"/>
        <v/>
      </c>
      <c r="I22" s="155"/>
      <c r="J22" s="1"/>
      <c r="K22" s="156"/>
      <c r="L22" s="157"/>
      <c r="M22" s="155"/>
      <c r="N22" s="155"/>
      <c r="O22" s="154"/>
      <c r="P22" s="142"/>
      <c r="Q22" s="22" t="str">
        <f>IF(C22&lt;&gt;"Pflichtkollekte","",IF(F22&lt;&gt;"",CONCATENATE(X22,1,VLOOKUP(F22,'Eingabe Zweckbestimmungen'!$M:$O,3,FALSE)),CONCATENATE(X22,1000))*1)</f>
        <v/>
      </c>
      <c r="R22" s="22" t="str">
        <f>IF(C22&lt;&gt;"Zw. Zweckg. Kollekte","",IF(G22&lt;&gt;"",CONCATENATE(X22,2,VLOOKUP(G22,'Eingabe Zweckbestimmungen'!$C:$E,3,FALSE)),CONCATENATE(X22,2000))*1)</f>
        <v/>
      </c>
      <c r="S22" s="22" t="str">
        <f t="shared" si="4"/>
        <v/>
      </c>
      <c r="T22" s="22" t="str">
        <f>IF(C22&lt;&gt;"Zw. Zweckg. Spende","",IF(G22&lt;&gt;"",CONCATENATE(X22,3,VLOOKUP(G22,'Eingabe Zweckbestimmungen'!C:E,3,FALSE))*1,CONCATENATE(X22,3000)*1))</f>
        <v/>
      </c>
      <c r="U22" s="22" t="str">
        <f t="shared" si="5"/>
        <v/>
      </c>
      <c r="V22" s="22" t="str">
        <f>IF(C22&lt;&gt;"Zw. Freie weiterzuleitende Kollekte","",IF(G22&lt;&gt;"",CONCATENATE(X22,4,VLOOKUP(G22,'Eingabe Zweckbestimmungen'!$H:$J,3,FALSE))*1,CONCATENATE(X22,4000)*1))</f>
        <v/>
      </c>
      <c r="W22" s="22" t="str">
        <f t="shared" si="6"/>
        <v/>
      </c>
      <c r="X22" s="160">
        <f>IFERROR(VLOOKUP(M22,'Stammdaten Girokonten'!$I:$K,3,FALSE),0)</f>
        <v>0</v>
      </c>
      <c r="AD22" s="202" t="str">
        <f t="shared" si="8"/>
        <v/>
      </c>
      <c r="AE22" s="203" t="str">
        <f t="shared" si="9"/>
        <v/>
      </c>
      <c r="AF22" s="204" t="str">
        <f t="shared" si="10"/>
        <v/>
      </c>
    </row>
    <row r="23" spans="1:32" x14ac:dyDescent="0.25">
      <c r="A23" s="22" t="str">
        <f t="shared" si="0"/>
        <v/>
      </c>
      <c r="B23" s="77" t="str">
        <f t="shared" si="7"/>
        <v/>
      </c>
      <c r="C23" s="149"/>
      <c r="D23" s="150" t="str">
        <f t="shared" si="1"/>
        <v/>
      </c>
      <c r="E23" s="147" t="str">
        <f t="shared" si="2"/>
        <v/>
      </c>
      <c r="F23" s="144"/>
      <c r="G23" s="148"/>
      <c r="H23" s="85" t="str">
        <f t="shared" si="3"/>
        <v/>
      </c>
      <c r="I23" s="155"/>
      <c r="J23" s="1"/>
      <c r="K23" s="156"/>
      <c r="L23" s="157"/>
      <c r="M23" s="155"/>
      <c r="N23" s="155"/>
      <c r="O23" s="154"/>
      <c r="P23" s="142"/>
      <c r="Q23" s="22" t="str">
        <f>IF(C23&lt;&gt;"Pflichtkollekte","",IF(F23&lt;&gt;"",CONCATENATE(X23,1,VLOOKUP(F23,'Eingabe Zweckbestimmungen'!$M:$O,3,FALSE)),CONCATENATE(X23,1000))*1)</f>
        <v/>
      </c>
      <c r="R23" s="22" t="str">
        <f>IF(C23&lt;&gt;"Zw. Zweckg. Kollekte","",IF(G23&lt;&gt;"",CONCATENATE(X23,2,VLOOKUP(G23,'Eingabe Zweckbestimmungen'!$C:$E,3,FALSE)),CONCATENATE(X23,2000))*1)</f>
        <v/>
      </c>
      <c r="S23" s="22" t="str">
        <f t="shared" si="4"/>
        <v/>
      </c>
      <c r="T23" s="22" t="str">
        <f>IF(C23&lt;&gt;"Zw. Zweckg. Spende","",IF(G23&lt;&gt;"",CONCATENATE(X23,3,VLOOKUP(G23,'Eingabe Zweckbestimmungen'!C:E,3,FALSE))*1,CONCATENATE(X23,3000)*1))</f>
        <v/>
      </c>
      <c r="U23" s="22" t="str">
        <f t="shared" si="5"/>
        <v/>
      </c>
      <c r="V23" s="22" t="str">
        <f>IF(C23&lt;&gt;"Zw. Freie weiterzuleitende Kollekte","",IF(G23&lt;&gt;"",CONCATENATE(X23,4,VLOOKUP(G23,'Eingabe Zweckbestimmungen'!$H:$J,3,FALSE))*1,CONCATENATE(X23,4000)*1))</f>
        <v/>
      </c>
      <c r="W23" s="22" t="str">
        <f t="shared" si="6"/>
        <v/>
      </c>
      <c r="X23" s="160">
        <f>IFERROR(VLOOKUP(M23,'Stammdaten Girokonten'!$I:$K,3,FALSE),0)</f>
        <v>0</v>
      </c>
      <c r="AD23" s="202" t="str">
        <f t="shared" si="8"/>
        <v/>
      </c>
      <c r="AE23" s="203" t="str">
        <f t="shared" si="9"/>
        <v/>
      </c>
      <c r="AF23" s="204" t="str">
        <f t="shared" si="10"/>
        <v/>
      </c>
    </row>
    <row r="24" spans="1:32" x14ac:dyDescent="0.25">
      <c r="A24" s="22" t="str">
        <f t="shared" si="0"/>
        <v/>
      </c>
      <c r="B24" s="77" t="str">
        <f t="shared" si="7"/>
        <v/>
      </c>
      <c r="C24" s="149"/>
      <c r="D24" s="150" t="str">
        <f t="shared" si="1"/>
        <v/>
      </c>
      <c r="E24" s="147" t="str">
        <f t="shared" si="2"/>
        <v/>
      </c>
      <c r="F24" s="144"/>
      <c r="G24" s="148"/>
      <c r="H24" s="85" t="str">
        <f t="shared" si="3"/>
        <v/>
      </c>
      <c r="I24" s="155"/>
      <c r="J24" s="3"/>
      <c r="K24" s="156"/>
      <c r="L24" s="157"/>
      <c r="M24" s="155"/>
      <c r="N24" s="155"/>
      <c r="O24" s="154"/>
      <c r="P24" s="142"/>
      <c r="Q24" s="22" t="str">
        <f>IF(C24&lt;&gt;"Pflichtkollekte","",IF(F24&lt;&gt;"",CONCATENATE(X24,1,VLOOKUP(F24,'Eingabe Zweckbestimmungen'!$M:$O,3,FALSE)),CONCATENATE(X24,1000))*1)</f>
        <v/>
      </c>
      <c r="R24" s="22" t="str">
        <f>IF(C24&lt;&gt;"Zw. Zweckg. Kollekte","",IF(G24&lt;&gt;"",CONCATENATE(X24,2,VLOOKUP(G24,'Eingabe Zweckbestimmungen'!$C:$E,3,FALSE)),CONCATENATE(X24,2000))*1)</f>
        <v/>
      </c>
      <c r="S24" s="22" t="str">
        <f t="shared" si="4"/>
        <v/>
      </c>
      <c r="T24" s="22" t="str">
        <f>IF(C24&lt;&gt;"Zw. Zweckg. Spende","",IF(G24&lt;&gt;"",CONCATENATE(X24,3,VLOOKUP(G24,'Eingabe Zweckbestimmungen'!C:E,3,FALSE))*1,CONCATENATE(X24,3000)*1))</f>
        <v/>
      </c>
      <c r="U24" s="22" t="str">
        <f t="shared" si="5"/>
        <v/>
      </c>
      <c r="V24" s="22" t="str">
        <f>IF(C24&lt;&gt;"Zw. Freie weiterzuleitende Kollekte","",IF(G24&lt;&gt;"",CONCATENATE(X24,4,VLOOKUP(G24,'Eingabe Zweckbestimmungen'!$H:$J,3,FALSE))*1,CONCATENATE(X24,4000)*1))</f>
        <v/>
      </c>
      <c r="W24" s="22" t="str">
        <f t="shared" si="6"/>
        <v/>
      </c>
      <c r="X24" s="160">
        <f>IFERROR(VLOOKUP(M24,'Stammdaten Girokonten'!$I:$K,3,FALSE),0)</f>
        <v>0</v>
      </c>
      <c r="AD24" s="202" t="str">
        <f t="shared" si="8"/>
        <v/>
      </c>
      <c r="AE24" s="203" t="str">
        <f t="shared" si="9"/>
        <v/>
      </c>
      <c r="AF24" s="204" t="str">
        <f t="shared" si="10"/>
        <v/>
      </c>
    </row>
    <row r="25" spans="1:32" x14ac:dyDescent="0.25">
      <c r="A25" s="22" t="str">
        <f t="shared" si="0"/>
        <v/>
      </c>
      <c r="B25" s="77" t="str">
        <f t="shared" si="7"/>
        <v/>
      </c>
      <c r="C25" s="149"/>
      <c r="D25" s="150" t="str">
        <f>IF(LEFT(C25,5)="Zw. Z","Zweckbestimmung",IF(LEFT(C25,6)="Zw. fr","weiterzuleitende",""))</f>
        <v/>
      </c>
      <c r="E25" s="147" t="str">
        <f t="shared" si="2"/>
        <v/>
      </c>
      <c r="F25" s="144"/>
      <c r="G25" s="148"/>
      <c r="H25" s="85" t="str">
        <f t="shared" si="3"/>
        <v/>
      </c>
      <c r="I25" s="155"/>
      <c r="J25" s="4"/>
      <c r="K25" s="156"/>
      <c r="L25" s="157"/>
      <c r="M25" s="155"/>
      <c r="N25" s="155"/>
      <c r="O25" s="154"/>
      <c r="P25" s="142"/>
      <c r="Q25" s="22" t="str">
        <f>IF(C25&lt;&gt;"Pflichtkollekte","",IF(F25&lt;&gt;"",CONCATENATE(X25,1,VLOOKUP(F25,'Eingabe Zweckbestimmungen'!$M:$O,3,FALSE)),CONCATENATE(X25,1000))*1)</f>
        <v/>
      </c>
      <c r="R25" s="22" t="str">
        <f>IF(C25&lt;&gt;"Zw. Zweckg. Kollekte","",IF(G25&lt;&gt;"",CONCATENATE(X25,2,VLOOKUP(G25,'Eingabe Zweckbestimmungen'!$C:$E,3,FALSE)),CONCATENATE(X25,2000))*1)</f>
        <v/>
      </c>
      <c r="S25" s="22" t="str">
        <f t="shared" si="4"/>
        <v/>
      </c>
      <c r="T25" s="22" t="str">
        <f>IF(C25&lt;&gt;"Zw. Zweckg. Spende","",IF(G25&lt;&gt;"",CONCATENATE(X25,3,VLOOKUP(G25,'Eingabe Zweckbestimmungen'!C:E,3,FALSE))*1,CONCATENATE(X25,3000)*1))</f>
        <v/>
      </c>
      <c r="U25" s="22" t="str">
        <f t="shared" si="5"/>
        <v/>
      </c>
      <c r="V25" s="22" t="str">
        <f>IF(C25&lt;&gt;"Zw. Freie weiterzuleitende Kollekte","",IF(G25&lt;&gt;"",CONCATENATE(X25,4,VLOOKUP(G25,'Eingabe Zweckbestimmungen'!$H:$J,3,FALSE))*1,CONCATENATE(X25,4000)*1))</f>
        <v/>
      </c>
      <c r="W25" s="22" t="str">
        <f t="shared" si="6"/>
        <v/>
      </c>
      <c r="X25" s="160">
        <f>IFERROR(VLOOKUP(M25,'Stammdaten Girokonten'!$I:$K,3,FALSE),0)</f>
        <v>0</v>
      </c>
      <c r="AD25" s="202" t="str">
        <f t="shared" si="8"/>
        <v/>
      </c>
      <c r="AE25" s="203" t="str">
        <f t="shared" si="9"/>
        <v/>
      </c>
      <c r="AF25" s="204" t="str">
        <f t="shared" si="10"/>
        <v/>
      </c>
    </row>
    <row r="26" spans="1:32" x14ac:dyDescent="0.25">
      <c r="A26" s="22" t="str">
        <f t="shared" si="0"/>
        <v/>
      </c>
      <c r="B26" s="77" t="str">
        <f t="shared" si="7"/>
        <v/>
      </c>
      <c r="C26" s="149"/>
      <c r="D26" s="150" t="str">
        <f t="shared" si="1"/>
        <v/>
      </c>
      <c r="E26" s="147" t="str">
        <f t="shared" si="2"/>
        <v/>
      </c>
      <c r="F26" s="144"/>
      <c r="G26" s="148"/>
      <c r="H26" s="85" t="str">
        <f t="shared" si="3"/>
        <v/>
      </c>
      <c r="I26" s="155"/>
      <c r="J26" s="4"/>
      <c r="K26" s="156"/>
      <c r="L26" s="157"/>
      <c r="M26" s="155"/>
      <c r="N26" s="155"/>
      <c r="O26" s="154"/>
      <c r="P26" s="142"/>
      <c r="Q26" s="22" t="str">
        <f>IF(C26&lt;&gt;"Pflichtkollekte","",IF(F26&lt;&gt;"",CONCATENATE(X26,1,VLOOKUP(F26,'Eingabe Zweckbestimmungen'!$M:$O,3,FALSE)),CONCATENATE(X26,1000))*1)</f>
        <v/>
      </c>
      <c r="R26" s="22" t="str">
        <f>IF(C26&lt;&gt;"Zw. Zweckg. Kollekte","",IF(G26&lt;&gt;"",CONCATENATE(X26,2,VLOOKUP(G26,'Eingabe Zweckbestimmungen'!$C:$E,3,FALSE)),CONCATENATE(X26,2000))*1)</f>
        <v/>
      </c>
      <c r="S26" s="22" t="str">
        <f t="shared" si="4"/>
        <v/>
      </c>
      <c r="T26" s="22" t="str">
        <f>IF(C26&lt;&gt;"Zw. Zweckg. Spende","",IF(G26&lt;&gt;"",CONCATENATE(X26,3,VLOOKUP(G26,'Eingabe Zweckbestimmungen'!C:E,3,FALSE))*1,CONCATENATE(X26,3000)*1))</f>
        <v/>
      </c>
      <c r="U26" s="22" t="str">
        <f t="shared" si="5"/>
        <v/>
      </c>
      <c r="V26" s="22" t="str">
        <f>IF(C26&lt;&gt;"Zw. Freie weiterzuleitende Kollekte","",IF(G26&lt;&gt;"",CONCATENATE(X26,4,VLOOKUP(G26,'Eingabe Zweckbestimmungen'!$H:$J,3,FALSE))*1,CONCATENATE(X26,4000)*1))</f>
        <v/>
      </c>
      <c r="W26" s="22" t="str">
        <f t="shared" si="6"/>
        <v/>
      </c>
      <c r="X26" s="160">
        <f>IFERROR(VLOOKUP(M26,'Stammdaten Girokonten'!$I:$K,3,FALSE),0)</f>
        <v>0</v>
      </c>
      <c r="AD26" s="202" t="str">
        <f t="shared" si="8"/>
        <v/>
      </c>
      <c r="AE26" s="203" t="str">
        <f t="shared" si="9"/>
        <v/>
      </c>
      <c r="AF26" s="204" t="str">
        <f t="shared" si="10"/>
        <v/>
      </c>
    </row>
    <row r="27" spans="1:32" x14ac:dyDescent="0.25">
      <c r="A27" s="22" t="str">
        <f t="shared" si="0"/>
        <v/>
      </c>
      <c r="B27" s="77" t="str">
        <f t="shared" si="7"/>
        <v/>
      </c>
      <c r="C27" s="149"/>
      <c r="D27" s="150" t="str">
        <f t="shared" si="1"/>
        <v/>
      </c>
      <c r="E27" s="147" t="str">
        <f t="shared" si="2"/>
        <v/>
      </c>
      <c r="F27" s="144"/>
      <c r="G27" s="148"/>
      <c r="H27" s="85" t="str">
        <f t="shared" si="3"/>
        <v/>
      </c>
      <c r="I27" s="155"/>
      <c r="J27" s="4"/>
      <c r="K27" s="156"/>
      <c r="L27" s="157"/>
      <c r="M27" s="155"/>
      <c r="N27" s="155"/>
      <c r="O27" s="154"/>
      <c r="P27" s="142"/>
      <c r="Q27" s="22" t="str">
        <f>IF(C27&lt;&gt;"Pflichtkollekte","",IF(F27&lt;&gt;"",CONCATENATE(X27,1,VLOOKUP(F27,'Eingabe Zweckbestimmungen'!$M:$O,3,FALSE)),CONCATENATE(X27,1000))*1)</f>
        <v/>
      </c>
      <c r="R27" s="22" t="str">
        <f>IF(C27&lt;&gt;"Zw. Zweckg. Kollekte","",IF(G27&lt;&gt;"",CONCATENATE(X27,2,VLOOKUP(G27,'Eingabe Zweckbestimmungen'!$C:$E,3,FALSE)),CONCATENATE(X27,2000))*1)</f>
        <v/>
      </c>
      <c r="S27" s="22" t="str">
        <f t="shared" si="4"/>
        <v/>
      </c>
      <c r="T27" s="22" t="str">
        <f>IF(C27&lt;&gt;"Zw. Zweckg. Spende","",IF(G27&lt;&gt;"",CONCATENATE(X27,3,VLOOKUP(G27,'Eingabe Zweckbestimmungen'!C:E,3,FALSE))*1,CONCATENATE(X27,3000)*1))</f>
        <v/>
      </c>
      <c r="U27" s="22" t="str">
        <f t="shared" si="5"/>
        <v/>
      </c>
      <c r="V27" s="22" t="str">
        <f>IF(C27&lt;&gt;"Zw. Freie weiterzuleitende Kollekte","",IF(G27&lt;&gt;"",CONCATENATE(X27,4,VLOOKUP(G27,'Eingabe Zweckbestimmungen'!$H:$J,3,FALSE))*1,CONCATENATE(X27,4000)*1))</f>
        <v/>
      </c>
      <c r="W27" s="22" t="str">
        <f t="shared" si="6"/>
        <v/>
      </c>
      <c r="X27" s="160">
        <f>IFERROR(VLOOKUP(M27,'Stammdaten Girokonten'!$I:$K,3,FALSE),0)</f>
        <v>0</v>
      </c>
      <c r="AD27" s="202" t="str">
        <f t="shared" si="8"/>
        <v/>
      </c>
      <c r="AE27" s="203" t="str">
        <f t="shared" si="9"/>
        <v/>
      </c>
      <c r="AF27" s="204" t="str">
        <f t="shared" si="10"/>
        <v/>
      </c>
    </row>
    <row r="28" spans="1:32" x14ac:dyDescent="0.25">
      <c r="A28" s="22" t="str">
        <f t="shared" si="0"/>
        <v/>
      </c>
      <c r="B28" s="77" t="str">
        <f t="shared" si="7"/>
        <v/>
      </c>
      <c r="C28" s="149"/>
      <c r="D28" s="150" t="str">
        <f t="shared" si="1"/>
        <v/>
      </c>
      <c r="E28" s="147" t="str">
        <f t="shared" si="2"/>
        <v/>
      </c>
      <c r="F28" s="144"/>
      <c r="G28" s="148"/>
      <c r="H28" s="85" t="str">
        <f t="shared" si="3"/>
        <v/>
      </c>
      <c r="I28" s="155"/>
      <c r="J28" s="4"/>
      <c r="K28" s="156"/>
      <c r="L28" s="157"/>
      <c r="M28" s="155"/>
      <c r="N28" s="155"/>
      <c r="O28" s="154"/>
      <c r="P28" s="142"/>
      <c r="Q28" s="22" t="str">
        <f>IF(C28&lt;&gt;"Pflichtkollekte","",IF(F28&lt;&gt;"",CONCATENATE(X28,1,VLOOKUP(F28,'Eingabe Zweckbestimmungen'!$M:$O,3,FALSE)),CONCATENATE(X28,1000))*1)</f>
        <v/>
      </c>
      <c r="R28" s="22" t="str">
        <f>IF(C28&lt;&gt;"Zw. Zweckg. Kollekte","",IF(G28&lt;&gt;"",CONCATENATE(X28,2,VLOOKUP(G28,'Eingabe Zweckbestimmungen'!$C:$E,3,FALSE)),CONCATENATE(X28,2000))*1)</f>
        <v/>
      </c>
      <c r="S28" s="22" t="str">
        <f t="shared" si="4"/>
        <v/>
      </c>
      <c r="T28" s="22" t="str">
        <f>IF(C28&lt;&gt;"Zw. Zweckg. Spende","",IF(G28&lt;&gt;"",CONCATENATE(X28,3,VLOOKUP(G28,'Eingabe Zweckbestimmungen'!C:E,3,FALSE))*1,CONCATENATE(X28,3000)*1))</f>
        <v/>
      </c>
      <c r="U28" s="22" t="str">
        <f t="shared" si="5"/>
        <v/>
      </c>
      <c r="V28" s="22" t="str">
        <f>IF(C28&lt;&gt;"Zw. Freie weiterzuleitende Kollekte","",IF(G28&lt;&gt;"",CONCATENATE(X28,4,VLOOKUP(G28,'Eingabe Zweckbestimmungen'!$H:$J,3,FALSE))*1,CONCATENATE(X28,4000)*1))</f>
        <v/>
      </c>
      <c r="W28" s="22" t="str">
        <f t="shared" si="6"/>
        <v/>
      </c>
      <c r="X28" s="160">
        <f>IFERROR(VLOOKUP(M28,'Stammdaten Girokonten'!$I:$K,3,FALSE),0)</f>
        <v>0</v>
      </c>
      <c r="AD28" s="202" t="str">
        <f t="shared" si="8"/>
        <v/>
      </c>
      <c r="AE28" s="203" t="str">
        <f t="shared" si="9"/>
        <v/>
      </c>
      <c r="AF28" s="204" t="str">
        <f t="shared" si="10"/>
        <v/>
      </c>
    </row>
    <row r="29" spans="1:32" x14ac:dyDescent="0.25">
      <c r="A29" s="22" t="str">
        <f t="shared" si="0"/>
        <v/>
      </c>
      <c r="B29" s="77" t="str">
        <f t="shared" si="7"/>
        <v/>
      </c>
      <c r="C29" s="149"/>
      <c r="D29" s="150" t="str">
        <f t="shared" si="1"/>
        <v/>
      </c>
      <c r="E29" s="147" t="str">
        <f t="shared" si="2"/>
        <v/>
      </c>
      <c r="F29" s="144"/>
      <c r="G29" s="148"/>
      <c r="H29" s="85" t="str">
        <f t="shared" si="3"/>
        <v/>
      </c>
      <c r="I29" s="155"/>
      <c r="J29" s="4"/>
      <c r="K29" s="156"/>
      <c r="L29" s="157"/>
      <c r="M29" s="155"/>
      <c r="N29" s="155"/>
      <c r="O29" s="154"/>
      <c r="P29" s="142"/>
      <c r="Q29" s="22" t="str">
        <f>IF(C29&lt;&gt;"Pflichtkollekte","",IF(F29&lt;&gt;"",CONCATENATE(X29,1,VLOOKUP(F29,'Eingabe Zweckbestimmungen'!$M:$O,3,FALSE)),CONCATENATE(X29,1000))*1)</f>
        <v/>
      </c>
      <c r="R29" s="22" t="str">
        <f>IF(C29&lt;&gt;"Zw. Zweckg. Kollekte","",IF(G29&lt;&gt;"",CONCATENATE(X29,2,VLOOKUP(G29,'Eingabe Zweckbestimmungen'!$C:$E,3,FALSE)),CONCATENATE(X29,2000))*1)</f>
        <v/>
      </c>
      <c r="S29" s="22" t="str">
        <f t="shared" si="4"/>
        <v/>
      </c>
      <c r="T29" s="22" t="str">
        <f>IF(C29&lt;&gt;"Zw. Zweckg. Spende","",IF(G29&lt;&gt;"",CONCATENATE(X29,3,VLOOKUP(G29,'Eingabe Zweckbestimmungen'!C:E,3,FALSE))*1,CONCATENATE(X29,3000)*1))</f>
        <v/>
      </c>
      <c r="U29" s="22" t="str">
        <f t="shared" si="5"/>
        <v/>
      </c>
      <c r="V29" s="22" t="str">
        <f>IF(C29&lt;&gt;"Zw. Freie weiterzuleitende Kollekte","",IF(G29&lt;&gt;"",CONCATENATE(X29,4,VLOOKUP(G29,'Eingabe Zweckbestimmungen'!$H:$J,3,FALSE))*1,CONCATENATE(X29,4000)*1))</f>
        <v/>
      </c>
      <c r="W29" s="22" t="str">
        <f t="shared" si="6"/>
        <v/>
      </c>
      <c r="X29" s="160">
        <f>IFERROR(VLOOKUP(M29,'Stammdaten Girokonten'!$I:$K,3,FALSE),0)</f>
        <v>0</v>
      </c>
      <c r="AD29" s="202" t="str">
        <f t="shared" si="8"/>
        <v/>
      </c>
      <c r="AE29" s="203" t="str">
        <f t="shared" si="9"/>
        <v/>
      </c>
      <c r="AF29" s="204" t="str">
        <f t="shared" si="10"/>
        <v/>
      </c>
    </row>
    <row r="30" spans="1:32" x14ac:dyDescent="0.25">
      <c r="A30" s="22" t="str">
        <f t="shared" si="0"/>
        <v/>
      </c>
      <c r="B30" s="77" t="str">
        <f t="shared" si="7"/>
        <v/>
      </c>
      <c r="C30" s="149"/>
      <c r="D30" s="150" t="str">
        <f t="shared" si="1"/>
        <v/>
      </c>
      <c r="E30" s="147" t="str">
        <f t="shared" si="2"/>
        <v/>
      </c>
      <c r="F30" s="144"/>
      <c r="G30" s="148"/>
      <c r="H30" s="85" t="str">
        <f t="shared" si="3"/>
        <v/>
      </c>
      <c r="I30" s="155"/>
      <c r="J30" s="157"/>
      <c r="K30" s="155"/>
      <c r="L30" s="157"/>
      <c r="M30" s="155"/>
      <c r="N30" s="155"/>
      <c r="O30" s="154"/>
      <c r="P30" s="142"/>
      <c r="Q30" s="22" t="str">
        <f>IF(C30&lt;&gt;"Pflichtkollekte","",IF(F30&lt;&gt;"",CONCATENATE(X30,1,VLOOKUP(F30,'Eingabe Zweckbestimmungen'!$M:$O,3,FALSE)),CONCATENATE(X30,1000))*1)</f>
        <v/>
      </c>
      <c r="R30" s="22" t="str">
        <f>IF(C30&lt;&gt;"Zw. Zweckg. Kollekte","",IF(G30&lt;&gt;"",CONCATENATE(X30,2,VLOOKUP(G30,'Eingabe Zweckbestimmungen'!$C:$E,3,FALSE)),CONCATENATE(X30,2000))*1)</f>
        <v/>
      </c>
      <c r="S30" s="22" t="str">
        <f t="shared" si="4"/>
        <v/>
      </c>
      <c r="T30" s="22" t="str">
        <f>IF(C30&lt;&gt;"Zw. Zweckg. Spende","",IF(G30&lt;&gt;"",CONCATENATE(X30,3,VLOOKUP(G30,'Eingabe Zweckbestimmungen'!C:E,3,FALSE))*1,CONCATENATE(X30,3000)*1))</f>
        <v/>
      </c>
      <c r="U30" s="22" t="str">
        <f t="shared" si="5"/>
        <v/>
      </c>
      <c r="V30" s="22" t="str">
        <f>IF(C30&lt;&gt;"Zw. Freie weiterzuleitende Kollekte","",IF(G30&lt;&gt;"",CONCATENATE(X30,4,VLOOKUP(G30,'Eingabe Zweckbestimmungen'!$H:$J,3,FALSE))*1,CONCATENATE(X30,4000)*1))</f>
        <v/>
      </c>
      <c r="W30" s="22" t="str">
        <f t="shared" si="6"/>
        <v/>
      </c>
      <c r="X30" s="160">
        <f>IFERROR(VLOOKUP(M30,'Stammdaten Girokonten'!$I:$K,3,FALSE),0)</f>
        <v>0</v>
      </c>
      <c r="AD30" s="202" t="str">
        <f t="shared" si="8"/>
        <v/>
      </c>
      <c r="AE30" s="203" t="str">
        <f t="shared" si="9"/>
        <v/>
      </c>
      <c r="AF30" s="204" t="str">
        <f t="shared" si="10"/>
        <v/>
      </c>
    </row>
    <row r="31" spans="1:32" x14ac:dyDescent="0.25">
      <c r="A31" s="22" t="str">
        <f t="shared" si="0"/>
        <v/>
      </c>
      <c r="B31" s="77" t="str">
        <f t="shared" si="7"/>
        <v/>
      </c>
      <c r="C31" s="149"/>
      <c r="D31" s="150" t="str">
        <f t="shared" si="1"/>
        <v/>
      </c>
      <c r="E31" s="147" t="str">
        <f t="shared" si="2"/>
        <v/>
      </c>
      <c r="F31" s="144"/>
      <c r="G31" s="148"/>
      <c r="H31" s="85" t="str">
        <f t="shared" si="3"/>
        <v/>
      </c>
      <c r="I31" s="155"/>
      <c r="J31" s="157"/>
      <c r="K31" s="155"/>
      <c r="L31" s="157"/>
      <c r="M31" s="155"/>
      <c r="N31" s="155"/>
      <c r="O31" s="154"/>
      <c r="P31" s="142"/>
      <c r="Q31" s="22" t="str">
        <f>IF(C31&lt;&gt;"Pflichtkollekte","",IF(F31&lt;&gt;"",CONCATENATE(X31,1,VLOOKUP(F31,'Eingabe Zweckbestimmungen'!$M:$O,3,FALSE)),CONCATENATE(X31,1000))*1)</f>
        <v/>
      </c>
      <c r="R31" s="22" t="str">
        <f>IF(C31&lt;&gt;"Zw. Zweckg. Kollekte","",IF(G31&lt;&gt;"",CONCATENATE(X31,2,VLOOKUP(G31,'Eingabe Zweckbestimmungen'!$C:$E,3,FALSE)),CONCATENATE(X31,2000))*1)</f>
        <v/>
      </c>
      <c r="S31" s="22" t="str">
        <f t="shared" si="4"/>
        <v/>
      </c>
      <c r="T31" s="22" t="str">
        <f>IF(C31&lt;&gt;"Zw. Zweckg. Spende","",IF(G31&lt;&gt;"",CONCATENATE(X31,3,VLOOKUP(G31,'Eingabe Zweckbestimmungen'!C:E,3,FALSE))*1,CONCATENATE(X31,3000)*1))</f>
        <v/>
      </c>
      <c r="U31" s="22" t="str">
        <f t="shared" si="5"/>
        <v/>
      </c>
      <c r="V31" s="22" t="str">
        <f>IF(C31&lt;&gt;"Zw. Freie weiterzuleitende Kollekte","",IF(G31&lt;&gt;"",CONCATENATE(X31,4,VLOOKUP(G31,'Eingabe Zweckbestimmungen'!$H:$J,3,FALSE))*1,CONCATENATE(X31,4000)*1))</f>
        <v/>
      </c>
      <c r="W31" s="22" t="str">
        <f t="shared" si="6"/>
        <v/>
      </c>
      <c r="X31" s="160">
        <f>IFERROR(VLOOKUP(M31,'Stammdaten Girokonten'!$I:$K,3,FALSE),0)</f>
        <v>0</v>
      </c>
      <c r="AD31" s="202" t="str">
        <f t="shared" si="8"/>
        <v/>
      </c>
      <c r="AE31" s="203" t="str">
        <f t="shared" si="9"/>
        <v/>
      </c>
      <c r="AF31" s="204" t="str">
        <f t="shared" si="10"/>
        <v/>
      </c>
    </row>
    <row r="32" spans="1:32" x14ac:dyDescent="0.25">
      <c r="A32" s="22" t="str">
        <f t="shared" si="0"/>
        <v/>
      </c>
      <c r="B32" s="77" t="str">
        <f t="shared" si="7"/>
        <v/>
      </c>
      <c r="C32" s="149"/>
      <c r="D32" s="150" t="str">
        <f t="shared" si="1"/>
        <v/>
      </c>
      <c r="E32" s="147" t="str">
        <f t="shared" si="2"/>
        <v/>
      </c>
      <c r="F32" s="144"/>
      <c r="G32" s="148"/>
      <c r="H32" s="85" t="str">
        <f t="shared" si="3"/>
        <v/>
      </c>
      <c r="I32" s="155"/>
      <c r="J32" s="157"/>
      <c r="K32" s="155"/>
      <c r="L32" s="157"/>
      <c r="M32" s="155"/>
      <c r="N32" s="155"/>
      <c r="O32" s="154"/>
      <c r="P32" s="142"/>
      <c r="Q32" s="22" t="str">
        <f>IF(C32&lt;&gt;"Pflichtkollekte","",IF(F32&lt;&gt;"",CONCATENATE(X32,1,VLOOKUP(F32,'Eingabe Zweckbestimmungen'!$M:$O,3,FALSE)),CONCATENATE(X32,1000))*1)</f>
        <v/>
      </c>
      <c r="R32" s="22" t="str">
        <f>IF(C32&lt;&gt;"Zw. Zweckg. Kollekte","",IF(G32&lt;&gt;"",CONCATENATE(X32,2,VLOOKUP(G32,'Eingabe Zweckbestimmungen'!$C:$E,3,FALSE)),CONCATENATE(X32,2000))*1)</f>
        <v/>
      </c>
      <c r="S32" s="22" t="str">
        <f t="shared" si="4"/>
        <v/>
      </c>
      <c r="T32" s="22" t="str">
        <f>IF(C32&lt;&gt;"Zw. Zweckg. Spende","",IF(G32&lt;&gt;"",CONCATENATE(X32,3,VLOOKUP(G32,'Eingabe Zweckbestimmungen'!C:E,3,FALSE))*1,CONCATENATE(X32,3000)*1))</f>
        <v/>
      </c>
      <c r="U32" s="22" t="str">
        <f t="shared" si="5"/>
        <v/>
      </c>
      <c r="V32" s="22" t="str">
        <f>IF(C32&lt;&gt;"Zw. Freie weiterzuleitende Kollekte","",IF(G32&lt;&gt;"",CONCATENATE(X32,4,VLOOKUP(G32,'Eingabe Zweckbestimmungen'!$H:$J,3,FALSE))*1,CONCATENATE(X32,4000)*1))</f>
        <v/>
      </c>
      <c r="W32" s="22" t="str">
        <f t="shared" si="6"/>
        <v/>
      </c>
      <c r="X32" s="160">
        <f>IFERROR(VLOOKUP(M32,'Stammdaten Girokonten'!$I:$K,3,FALSE),0)</f>
        <v>0</v>
      </c>
      <c r="AD32" s="202" t="str">
        <f t="shared" si="8"/>
        <v/>
      </c>
      <c r="AE32" s="203" t="str">
        <f t="shared" si="9"/>
        <v/>
      </c>
      <c r="AF32" s="204" t="str">
        <f t="shared" si="10"/>
        <v/>
      </c>
    </row>
    <row r="33" spans="1:32" x14ac:dyDescent="0.25">
      <c r="A33" s="22" t="str">
        <f t="shared" si="0"/>
        <v/>
      </c>
      <c r="B33" s="77" t="str">
        <f t="shared" si="7"/>
        <v/>
      </c>
      <c r="C33" s="149"/>
      <c r="D33" s="150" t="str">
        <f t="shared" si="1"/>
        <v/>
      </c>
      <c r="E33" s="147" t="str">
        <f t="shared" si="2"/>
        <v/>
      </c>
      <c r="F33" s="144"/>
      <c r="G33" s="148"/>
      <c r="H33" s="85" t="str">
        <f t="shared" si="3"/>
        <v/>
      </c>
      <c r="I33" s="155"/>
      <c r="J33" s="157"/>
      <c r="K33" s="155"/>
      <c r="L33" s="157"/>
      <c r="M33" s="155"/>
      <c r="N33" s="155"/>
      <c r="O33" s="154"/>
      <c r="P33" s="142"/>
      <c r="Q33" s="22" t="str">
        <f>IF(C33&lt;&gt;"Pflichtkollekte","",IF(F33&lt;&gt;"",CONCATENATE(X33,1,VLOOKUP(F33,'Eingabe Zweckbestimmungen'!$M:$O,3,FALSE)),CONCATENATE(X33,1000))*1)</f>
        <v/>
      </c>
      <c r="R33" s="22" t="str">
        <f>IF(C33&lt;&gt;"Zw. Zweckg. Kollekte","",IF(G33&lt;&gt;"",CONCATENATE(X33,2,VLOOKUP(G33,'Eingabe Zweckbestimmungen'!$C:$E,3,FALSE)),CONCATENATE(X33,2000))*1)</f>
        <v/>
      </c>
      <c r="S33" s="22" t="str">
        <f t="shared" si="4"/>
        <v/>
      </c>
      <c r="T33" s="22" t="str">
        <f>IF(C33&lt;&gt;"Zw. Zweckg. Spende","",IF(G33&lt;&gt;"",CONCATENATE(X33,3,VLOOKUP(G33,'Eingabe Zweckbestimmungen'!C:E,3,FALSE))*1,CONCATENATE(X33,3000)*1))</f>
        <v/>
      </c>
      <c r="U33" s="22" t="str">
        <f t="shared" si="5"/>
        <v/>
      </c>
      <c r="V33" s="22" t="str">
        <f>IF(C33&lt;&gt;"Zw. Freie weiterzuleitende Kollekte","",IF(G33&lt;&gt;"",CONCATENATE(X33,4,VLOOKUP(G33,'Eingabe Zweckbestimmungen'!$H:$J,3,FALSE))*1,CONCATENATE(X33,4000)*1))</f>
        <v/>
      </c>
      <c r="W33" s="22" t="str">
        <f t="shared" si="6"/>
        <v/>
      </c>
      <c r="X33" s="160">
        <f>IFERROR(VLOOKUP(M33,'Stammdaten Girokonten'!$I:$K,3,FALSE),0)</f>
        <v>0</v>
      </c>
      <c r="AD33" s="202" t="str">
        <f t="shared" si="8"/>
        <v/>
      </c>
      <c r="AE33" s="203" t="str">
        <f t="shared" si="9"/>
        <v/>
      </c>
      <c r="AF33" s="204" t="str">
        <f t="shared" si="10"/>
        <v/>
      </c>
    </row>
    <row r="34" spans="1:32" x14ac:dyDescent="0.25">
      <c r="A34" s="22" t="str">
        <f t="shared" si="0"/>
        <v/>
      </c>
      <c r="B34" s="77" t="str">
        <f t="shared" si="7"/>
        <v/>
      </c>
      <c r="C34" s="149"/>
      <c r="D34" s="150" t="str">
        <f t="shared" si="1"/>
        <v/>
      </c>
      <c r="E34" s="147" t="str">
        <f t="shared" si="2"/>
        <v/>
      </c>
      <c r="F34" s="144"/>
      <c r="G34" s="148"/>
      <c r="H34" s="85" t="str">
        <f t="shared" si="3"/>
        <v/>
      </c>
      <c r="I34" s="155"/>
      <c r="J34" s="157"/>
      <c r="K34" s="155"/>
      <c r="L34" s="157"/>
      <c r="M34" s="155"/>
      <c r="N34" s="155"/>
      <c r="O34" s="154"/>
      <c r="P34" s="142"/>
      <c r="Q34" s="22" t="str">
        <f>IF(C34&lt;&gt;"Pflichtkollekte","",IF(F34&lt;&gt;"",CONCATENATE(X34,1,VLOOKUP(F34,'Eingabe Zweckbestimmungen'!$M:$O,3,FALSE)),CONCATENATE(X34,1000))*1)</f>
        <v/>
      </c>
      <c r="R34" s="22" t="str">
        <f>IF(C34&lt;&gt;"Zw. Zweckg. Kollekte","",IF(G34&lt;&gt;"",CONCATENATE(X34,2,VLOOKUP(G34,'Eingabe Zweckbestimmungen'!$C:$E,3,FALSE)),CONCATENATE(X34,2000))*1)</f>
        <v/>
      </c>
      <c r="S34" s="22" t="str">
        <f t="shared" si="4"/>
        <v/>
      </c>
      <c r="T34" s="22" t="str">
        <f>IF(C34&lt;&gt;"Zw. Zweckg. Spende","",IF(G34&lt;&gt;"",CONCATENATE(X34,3,VLOOKUP(G34,'Eingabe Zweckbestimmungen'!C:E,3,FALSE))*1,CONCATENATE(X34,3000)*1))</f>
        <v/>
      </c>
      <c r="U34" s="22" t="str">
        <f t="shared" si="5"/>
        <v/>
      </c>
      <c r="V34" s="22" t="str">
        <f>IF(C34&lt;&gt;"Zw. Freie weiterzuleitende Kollekte","",IF(G34&lt;&gt;"",CONCATENATE(X34,4,VLOOKUP(G34,'Eingabe Zweckbestimmungen'!$H:$J,3,FALSE))*1,CONCATENATE(X34,4000)*1))</f>
        <v/>
      </c>
      <c r="W34" s="22" t="str">
        <f t="shared" si="6"/>
        <v/>
      </c>
      <c r="X34" s="160">
        <f>IFERROR(VLOOKUP(M34,'Stammdaten Girokonten'!$I:$K,3,FALSE),0)</f>
        <v>0</v>
      </c>
      <c r="AD34" s="202" t="str">
        <f t="shared" si="8"/>
        <v/>
      </c>
      <c r="AE34" s="203" t="str">
        <f t="shared" si="9"/>
        <v/>
      </c>
      <c r="AF34" s="204" t="str">
        <f t="shared" si="10"/>
        <v/>
      </c>
    </row>
    <row r="35" spans="1:32" x14ac:dyDescent="0.25">
      <c r="A35" s="22" t="str">
        <f t="shared" si="0"/>
        <v/>
      </c>
      <c r="B35" s="77" t="str">
        <f t="shared" si="7"/>
        <v/>
      </c>
      <c r="C35" s="149"/>
      <c r="D35" s="150" t="str">
        <f t="shared" si="1"/>
        <v/>
      </c>
      <c r="E35" s="147" t="str">
        <f t="shared" si="2"/>
        <v/>
      </c>
      <c r="F35" s="144"/>
      <c r="G35" s="148"/>
      <c r="H35" s="85" t="str">
        <f t="shared" si="3"/>
        <v/>
      </c>
      <c r="I35" s="155"/>
      <c r="J35" s="157"/>
      <c r="K35" s="155"/>
      <c r="L35" s="157"/>
      <c r="M35" s="155"/>
      <c r="N35" s="155"/>
      <c r="O35" s="154"/>
      <c r="P35" s="142"/>
      <c r="Q35" s="22" t="str">
        <f>IF(C35&lt;&gt;"Pflichtkollekte","",IF(F35&lt;&gt;"",CONCATENATE(X35,1,VLOOKUP(F35,'Eingabe Zweckbestimmungen'!$M:$O,3,FALSE)),CONCATENATE(X35,1000))*1)</f>
        <v/>
      </c>
      <c r="R35" s="22" t="str">
        <f>IF(C35&lt;&gt;"Zw. Zweckg. Kollekte","",IF(G35&lt;&gt;"",CONCATENATE(X35,2,VLOOKUP(G35,'Eingabe Zweckbestimmungen'!$C:$E,3,FALSE)),CONCATENATE(X35,2000))*1)</f>
        <v/>
      </c>
      <c r="S35" s="22" t="str">
        <f t="shared" si="4"/>
        <v/>
      </c>
      <c r="T35" s="22" t="str">
        <f>IF(C35&lt;&gt;"Zw. Zweckg. Spende","",IF(G35&lt;&gt;"",CONCATENATE(X35,3,VLOOKUP(G35,'Eingabe Zweckbestimmungen'!C:E,3,FALSE))*1,CONCATENATE(X35,3000)*1))</f>
        <v/>
      </c>
      <c r="U35" s="22" t="str">
        <f t="shared" si="5"/>
        <v/>
      </c>
      <c r="V35" s="22" t="str">
        <f>IF(C35&lt;&gt;"Zw. Freie weiterzuleitende Kollekte","",IF(G35&lt;&gt;"",CONCATENATE(X35,4,VLOOKUP(G35,'Eingabe Zweckbestimmungen'!$H:$J,3,FALSE))*1,CONCATENATE(X35,4000)*1))</f>
        <v/>
      </c>
      <c r="W35" s="22" t="str">
        <f t="shared" si="6"/>
        <v/>
      </c>
      <c r="X35" s="160">
        <f>IFERROR(VLOOKUP(M35,'Stammdaten Girokonten'!$I:$K,3,FALSE),0)</f>
        <v>0</v>
      </c>
      <c r="AD35" s="202" t="str">
        <f t="shared" si="8"/>
        <v/>
      </c>
      <c r="AE35" s="203" t="str">
        <f t="shared" si="9"/>
        <v/>
      </c>
      <c r="AF35" s="204" t="str">
        <f t="shared" si="10"/>
        <v/>
      </c>
    </row>
    <row r="36" spans="1:32" x14ac:dyDescent="0.25">
      <c r="A36" s="22" t="str">
        <f t="shared" si="0"/>
        <v/>
      </c>
      <c r="B36" s="77" t="str">
        <f t="shared" si="7"/>
        <v/>
      </c>
      <c r="C36" s="149"/>
      <c r="D36" s="150" t="str">
        <f t="shared" si="1"/>
        <v/>
      </c>
      <c r="E36" s="147" t="str">
        <f t="shared" si="2"/>
        <v/>
      </c>
      <c r="F36" s="144"/>
      <c r="G36" s="148"/>
      <c r="H36" s="85" t="str">
        <f t="shared" si="3"/>
        <v/>
      </c>
      <c r="I36" s="155"/>
      <c r="J36" s="157"/>
      <c r="K36" s="155"/>
      <c r="L36" s="157"/>
      <c r="M36" s="155"/>
      <c r="N36" s="155"/>
      <c r="O36" s="154"/>
      <c r="P36" s="142"/>
      <c r="Q36" s="22" t="str">
        <f>IF(C36&lt;&gt;"Pflichtkollekte","",IF(F36&lt;&gt;"",CONCATENATE(X36,1,VLOOKUP(F36,'Eingabe Zweckbestimmungen'!$M:$O,3,FALSE)),CONCATENATE(X36,1000))*1)</f>
        <v/>
      </c>
      <c r="R36" s="22" t="str">
        <f>IF(C36&lt;&gt;"Zw. Zweckg. Kollekte","",IF(G36&lt;&gt;"",CONCATENATE(X36,2,VLOOKUP(G36,'Eingabe Zweckbestimmungen'!$C:$E,3,FALSE)),CONCATENATE(X36,2000))*1)</f>
        <v/>
      </c>
      <c r="S36" s="22" t="str">
        <f t="shared" si="4"/>
        <v/>
      </c>
      <c r="T36" s="22" t="str">
        <f>IF(C36&lt;&gt;"Zw. Zweckg. Spende","",IF(G36&lt;&gt;"",CONCATENATE(X36,3,VLOOKUP(G36,'Eingabe Zweckbestimmungen'!C:E,3,FALSE))*1,CONCATENATE(X36,3000)*1))</f>
        <v/>
      </c>
      <c r="U36" s="22" t="str">
        <f t="shared" si="5"/>
        <v/>
      </c>
      <c r="V36" s="22" t="str">
        <f>IF(C36&lt;&gt;"Zw. Freie weiterzuleitende Kollekte","",IF(G36&lt;&gt;"",CONCATENATE(X36,4,VLOOKUP(G36,'Eingabe Zweckbestimmungen'!$H:$J,3,FALSE))*1,CONCATENATE(X36,4000)*1))</f>
        <v/>
      </c>
      <c r="W36" s="22" t="str">
        <f t="shared" si="6"/>
        <v/>
      </c>
      <c r="X36" s="160">
        <f>IFERROR(VLOOKUP(M36,'Stammdaten Girokonten'!$I:$K,3,FALSE),0)</f>
        <v>0</v>
      </c>
      <c r="AD36" s="202" t="str">
        <f t="shared" si="8"/>
        <v/>
      </c>
      <c r="AE36" s="203" t="str">
        <f t="shared" si="9"/>
        <v/>
      </c>
      <c r="AF36" s="204" t="str">
        <f t="shared" si="10"/>
        <v/>
      </c>
    </row>
    <row r="37" spans="1:32" x14ac:dyDescent="0.25">
      <c r="A37" s="22" t="str">
        <f t="shared" si="0"/>
        <v/>
      </c>
      <c r="B37" s="77" t="str">
        <f t="shared" si="7"/>
        <v/>
      </c>
      <c r="C37" s="149"/>
      <c r="D37" s="150" t="str">
        <f t="shared" si="1"/>
        <v/>
      </c>
      <c r="E37" s="147" t="str">
        <f t="shared" si="2"/>
        <v/>
      </c>
      <c r="F37" s="144"/>
      <c r="G37" s="148"/>
      <c r="H37" s="85" t="str">
        <f t="shared" si="3"/>
        <v/>
      </c>
      <c r="I37" s="155"/>
      <c r="J37" s="157"/>
      <c r="K37" s="155"/>
      <c r="L37" s="157"/>
      <c r="M37" s="155"/>
      <c r="N37" s="155"/>
      <c r="O37" s="154"/>
      <c r="P37" s="142"/>
      <c r="Q37" s="22" t="str">
        <f>IF(C37&lt;&gt;"Pflichtkollekte","",IF(F37&lt;&gt;"",CONCATENATE(X37,1,VLOOKUP(F37,'Eingabe Zweckbestimmungen'!$M:$O,3,FALSE)),CONCATENATE(X37,1000))*1)</f>
        <v/>
      </c>
      <c r="R37" s="22" t="str">
        <f>IF(C37&lt;&gt;"Zw. Zweckg. Kollekte","",IF(G37&lt;&gt;"",CONCATENATE(X37,2,VLOOKUP(G37,'Eingabe Zweckbestimmungen'!$C:$E,3,FALSE)),CONCATENATE(X37,2000))*1)</f>
        <v/>
      </c>
      <c r="S37" s="22" t="str">
        <f t="shared" si="4"/>
        <v/>
      </c>
      <c r="T37" s="22" t="str">
        <f>IF(C37&lt;&gt;"Zw. Zweckg. Spende","",IF(G37&lt;&gt;"",CONCATENATE(X37,3,VLOOKUP(G37,'Eingabe Zweckbestimmungen'!C:E,3,FALSE))*1,CONCATENATE(X37,3000)*1))</f>
        <v/>
      </c>
      <c r="U37" s="22" t="str">
        <f t="shared" si="5"/>
        <v/>
      </c>
      <c r="V37" s="22" t="str">
        <f>IF(C37&lt;&gt;"Zw. Freie weiterzuleitende Kollekte","",IF(G37&lt;&gt;"",CONCATENATE(X37,4,VLOOKUP(G37,'Eingabe Zweckbestimmungen'!$H:$J,3,FALSE))*1,CONCATENATE(X37,4000)*1))</f>
        <v/>
      </c>
      <c r="W37" s="22" t="str">
        <f t="shared" si="6"/>
        <v/>
      </c>
      <c r="X37" s="160">
        <f>IFERROR(VLOOKUP(M37,'Stammdaten Girokonten'!$I:$K,3,FALSE),0)</f>
        <v>0</v>
      </c>
      <c r="AD37" s="202" t="str">
        <f t="shared" si="8"/>
        <v/>
      </c>
      <c r="AE37" s="203" t="str">
        <f t="shared" si="9"/>
        <v/>
      </c>
      <c r="AF37" s="204" t="str">
        <f t="shared" si="10"/>
        <v/>
      </c>
    </row>
    <row r="38" spans="1:32" x14ac:dyDescent="0.25">
      <c r="A38" s="22" t="str">
        <f t="shared" si="0"/>
        <v/>
      </c>
      <c r="B38" s="77" t="str">
        <f t="shared" si="7"/>
        <v/>
      </c>
      <c r="C38" s="149"/>
      <c r="D38" s="150" t="str">
        <f t="shared" si="1"/>
        <v/>
      </c>
      <c r="E38" s="147" t="str">
        <f t="shared" si="2"/>
        <v/>
      </c>
      <c r="F38" s="144"/>
      <c r="G38" s="148"/>
      <c r="H38" s="85" t="str">
        <f t="shared" si="3"/>
        <v/>
      </c>
      <c r="I38" s="155"/>
      <c r="J38" s="157"/>
      <c r="K38" s="155"/>
      <c r="L38" s="157"/>
      <c r="M38" s="155"/>
      <c r="N38" s="155"/>
      <c r="O38" s="154"/>
      <c r="P38" s="142"/>
      <c r="Q38" s="22" t="str">
        <f>IF(C38&lt;&gt;"Pflichtkollekte","",IF(F38&lt;&gt;"",CONCATENATE(X38,1,VLOOKUP(F38,'Eingabe Zweckbestimmungen'!$M:$O,3,FALSE)),CONCATENATE(X38,1000))*1)</f>
        <v/>
      </c>
      <c r="R38" s="22" t="str">
        <f>IF(C38&lt;&gt;"Zw. Zweckg. Kollekte","",IF(G38&lt;&gt;"",CONCATENATE(X38,2,VLOOKUP(G38,'Eingabe Zweckbestimmungen'!$C:$E,3,FALSE)),CONCATENATE(X38,2000))*1)</f>
        <v/>
      </c>
      <c r="S38" s="22" t="str">
        <f t="shared" si="4"/>
        <v/>
      </c>
      <c r="T38" s="22" t="str">
        <f>IF(C38&lt;&gt;"Zw. Zweckg. Spende","",IF(G38&lt;&gt;"",CONCATENATE(X38,3,VLOOKUP(G38,'Eingabe Zweckbestimmungen'!C:E,3,FALSE))*1,CONCATENATE(X38,3000)*1))</f>
        <v/>
      </c>
      <c r="U38" s="22" t="str">
        <f t="shared" si="5"/>
        <v/>
      </c>
      <c r="V38" s="22" t="str">
        <f>IF(C38&lt;&gt;"Zw. Freie weiterzuleitende Kollekte","",IF(G38&lt;&gt;"",CONCATENATE(X38,4,VLOOKUP(G38,'Eingabe Zweckbestimmungen'!$H:$J,3,FALSE))*1,CONCATENATE(X38,4000)*1))</f>
        <v/>
      </c>
      <c r="W38" s="22" t="str">
        <f t="shared" si="6"/>
        <v/>
      </c>
      <c r="X38" s="160">
        <f>IFERROR(VLOOKUP(M38,'Stammdaten Girokonten'!$I:$K,3,FALSE),0)</f>
        <v>0</v>
      </c>
      <c r="AD38" s="202" t="str">
        <f t="shared" si="8"/>
        <v/>
      </c>
      <c r="AE38" s="203" t="str">
        <f t="shared" si="9"/>
        <v/>
      </c>
      <c r="AF38" s="204" t="str">
        <f t="shared" si="10"/>
        <v/>
      </c>
    </row>
    <row r="39" spans="1:32" x14ac:dyDescent="0.25">
      <c r="A39" s="22" t="str">
        <f t="shared" si="0"/>
        <v/>
      </c>
      <c r="B39" s="77" t="str">
        <f t="shared" si="7"/>
        <v/>
      </c>
      <c r="C39" s="149"/>
      <c r="D39" s="150" t="str">
        <f t="shared" si="1"/>
        <v/>
      </c>
      <c r="E39" s="147" t="str">
        <f t="shared" si="2"/>
        <v/>
      </c>
      <c r="F39" s="144"/>
      <c r="G39" s="148"/>
      <c r="H39" s="85" t="str">
        <f t="shared" si="3"/>
        <v/>
      </c>
      <c r="I39" s="155"/>
      <c r="J39" s="157"/>
      <c r="K39" s="155"/>
      <c r="L39" s="157"/>
      <c r="M39" s="155"/>
      <c r="N39" s="155"/>
      <c r="O39" s="154"/>
      <c r="P39" s="142"/>
      <c r="Q39" s="22" t="str">
        <f>IF(C39&lt;&gt;"Pflichtkollekte","",IF(F39&lt;&gt;"",CONCATENATE(X39,1,VLOOKUP(F39,'Eingabe Zweckbestimmungen'!$M:$O,3,FALSE)),CONCATENATE(X39,1000))*1)</f>
        <v/>
      </c>
      <c r="R39" s="22" t="str">
        <f>IF(C39&lt;&gt;"Zw. Zweckg. Kollekte","",IF(G39&lt;&gt;"",CONCATENATE(X39,2,VLOOKUP(G39,'Eingabe Zweckbestimmungen'!$C:$E,3,FALSE)),CONCATENATE(X39,2000))*1)</f>
        <v/>
      </c>
      <c r="S39" s="22" t="str">
        <f t="shared" si="4"/>
        <v/>
      </c>
      <c r="T39" s="22" t="str">
        <f>IF(C39&lt;&gt;"Zw. Zweckg. Spende","",IF(G39&lt;&gt;"",CONCATENATE(X39,3,VLOOKUP(G39,'Eingabe Zweckbestimmungen'!C:E,3,FALSE))*1,CONCATENATE(X39,3000)*1))</f>
        <v/>
      </c>
      <c r="U39" s="22" t="str">
        <f t="shared" si="5"/>
        <v/>
      </c>
      <c r="V39" s="22" t="str">
        <f>IF(C39&lt;&gt;"Zw. Freie weiterzuleitende Kollekte","",IF(G39&lt;&gt;"",CONCATENATE(X39,4,VLOOKUP(G39,'Eingabe Zweckbestimmungen'!$H:$J,3,FALSE))*1,CONCATENATE(X39,4000)*1))</f>
        <v/>
      </c>
      <c r="W39" s="22" t="str">
        <f t="shared" si="6"/>
        <v/>
      </c>
      <c r="X39" s="160">
        <f>IFERROR(VLOOKUP(M39,'Stammdaten Girokonten'!$I:$K,3,FALSE),0)</f>
        <v>0</v>
      </c>
      <c r="AD39" s="202" t="str">
        <f t="shared" si="8"/>
        <v/>
      </c>
      <c r="AE39" s="203" t="str">
        <f t="shared" si="9"/>
        <v/>
      </c>
      <c r="AF39" s="204" t="str">
        <f t="shared" si="10"/>
        <v/>
      </c>
    </row>
    <row r="40" spans="1:32" x14ac:dyDescent="0.25">
      <c r="A40" s="22" t="str">
        <f t="shared" si="0"/>
        <v/>
      </c>
      <c r="B40" s="77" t="str">
        <f t="shared" si="7"/>
        <v/>
      </c>
      <c r="C40" s="149"/>
      <c r="D40" s="150" t="str">
        <f t="shared" si="1"/>
        <v/>
      </c>
      <c r="E40" s="147" t="str">
        <f t="shared" si="2"/>
        <v/>
      </c>
      <c r="F40" s="144"/>
      <c r="G40" s="148"/>
      <c r="H40" s="85" t="str">
        <f t="shared" si="3"/>
        <v/>
      </c>
      <c r="I40" s="155"/>
      <c r="J40" s="157"/>
      <c r="K40" s="155"/>
      <c r="L40" s="157"/>
      <c r="M40" s="155"/>
      <c r="N40" s="155"/>
      <c r="O40" s="154"/>
      <c r="P40" s="142"/>
      <c r="Q40" s="22" t="str">
        <f>IF(C40&lt;&gt;"Pflichtkollekte","",IF(F40&lt;&gt;"",CONCATENATE(X40,1,VLOOKUP(F40,'Eingabe Zweckbestimmungen'!$M:$O,3,FALSE)),CONCATENATE(X40,1000))*1)</f>
        <v/>
      </c>
      <c r="R40" s="22" t="str">
        <f>IF(C40&lt;&gt;"Zw. Zweckg. Kollekte","",IF(G40&lt;&gt;"",CONCATENATE(X40,2,VLOOKUP(G40,'Eingabe Zweckbestimmungen'!$C:$E,3,FALSE)),CONCATENATE(X40,2000))*1)</f>
        <v/>
      </c>
      <c r="S40" s="22" t="str">
        <f t="shared" si="4"/>
        <v/>
      </c>
      <c r="T40" s="22" t="str">
        <f>IF(C40&lt;&gt;"Zw. Zweckg. Spende","",IF(G40&lt;&gt;"",CONCATENATE(X40,3,VLOOKUP(G40,'Eingabe Zweckbestimmungen'!C:E,3,FALSE))*1,CONCATENATE(X40,3000)*1))</f>
        <v/>
      </c>
      <c r="U40" s="22" t="str">
        <f t="shared" si="5"/>
        <v/>
      </c>
      <c r="V40" s="22" t="str">
        <f>IF(C40&lt;&gt;"Zw. Freie weiterzuleitende Kollekte","",IF(G40&lt;&gt;"",CONCATENATE(X40,4,VLOOKUP(G40,'Eingabe Zweckbestimmungen'!$H:$J,3,FALSE))*1,CONCATENATE(X40,4000)*1))</f>
        <v/>
      </c>
      <c r="W40" s="22" t="str">
        <f t="shared" si="6"/>
        <v/>
      </c>
      <c r="X40" s="160">
        <f>IFERROR(VLOOKUP(M40,'Stammdaten Girokonten'!$I:$K,3,FALSE),0)</f>
        <v>0</v>
      </c>
      <c r="AD40" s="202" t="str">
        <f t="shared" si="8"/>
        <v/>
      </c>
      <c r="AE40" s="203" t="str">
        <f t="shared" si="9"/>
        <v/>
      </c>
      <c r="AF40" s="204" t="str">
        <f t="shared" si="10"/>
        <v/>
      </c>
    </row>
    <row r="41" spans="1:32" x14ac:dyDescent="0.25">
      <c r="A41" s="22" t="str">
        <f t="shared" si="0"/>
        <v/>
      </c>
      <c r="B41" s="77" t="str">
        <f t="shared" si="7"/>
        <v/>
      </c>
      <c r="C41" s="149"/>
      <c r="D41" s="150" t="str">
        <f t="shared" si="1"/>
        <v/>
      </c>
      <c r="E41" s="147" t="str">
        <f t="shared" si="2"/>
        <v/>
      </c>
      <c r="F41" s="144"/>
      <c r="G41" s="148"/>
      <c r="H41" s="85" t="str">
        <f t="shared" si="3"/>
        <v/>
      </c>
      <c r="I41" s="155"/>
      <c r="J41" s="157"/>
      <c r="K41" s="155"/>
      <c r="L41" s="157"/>
      <c r="M41" s="155"/>
      <c r="N41" s="155"/>
      <c r="O41" s="154"/>
      <c r="P41" s="142"/>
      <c r="Q41" s="22" t="str">
        <f>IF(C41&lt;&gt;"Pflichtkollekte","",IF(F41&lt;&gt;"",CONCATENATE(X41,1,VLOOKUP(F41,'Eingabe Zweckbestimmungen'!$M:$O,3,FALSE)),CONCATENATE(X41,1000))*1)</f>
        <v/>
      </c>
      <c r="R41" s="22" t="str">
        <f>IF(C41&lt;&gt;"Zw. Zweckg. Kollekte","",IF(G41&lt;&gt;"",CONCATENATE(X41,2,VLOOKUP(G41,'Eingabe Zweckbestimmungen'!$C:$E,3,FALSE)),CONCATENATE(X41,2000))*1)</f>
        <v/>
      </c>
      <c r="S41" s="22" t="str">
        <f t="shared" si="4"/>
        <v/>
      </c>
      <c r="T41" s="22" t="str">
        <f>IF(C41&lt;&gt;"Zw. Zweckg. Spende","",IF(G41&lt;&gt;"",CONCATENATE(X41,3,VLOOKUP(G41,'Eingabe Zweckbestimmungen'!C:E,3,FALSE))*1,CONCATENATE(X41,3000)*1))</f>
        <v/>
      </c>
      <c r="U41" s="22" t="str">
        <f t="shared" si="5"/>
        <v/>
      </c>
      <c r="V41" s="22" t="str">
        <f>IF(C41&lt;&gt;"Zw. Freie weiterzuleitende Kollekte","",IF(G41&lt;&gt;"",CONCATENATE(X41,4,VLOOKUP(G41,'Eingabe Zweckbestimmungen'!$H:$J,3,FALSE))*1,CONCATENATE(X41,4000)*1))</f>
        <v/>
      </c>
      <c r="W41" s="22" t="str">
        <f t="shared" si="6"/>
        <v/>
      </c>
      <c r="X41" s="160">
        <f>IFERROR(VLOOKUP(M41,'Stammdaten Girokonten'!$I:$K,3,FALSE),0)</f>
        <v>0</v>
      </c>
      <c r="AD41" s="202" t="str">
        <f t="shared" si="8"/>
        <v/>
      </c>
      <c r="AE41" s="203" t="str">
        <f t="shared" si="9"/>
        <v/>
      </c>
      <c r="AF41" s="204" t="str">
        <f t="shared" si="10"/>
        <v/>
      </c>
    </row>
    <row r="42" spans="1:32" x14ac:dyDescent="0.25">
      <c r="A42" s="22" t="str">
        <f t="shared" si="0"/>
        <v/>
      </c>
      <c r="B42" s="77" t="str">
        <f t="shared" si="7"/>
        <v/>
      </c>
      <c r="C42" s="149"/>
      <c r="D42" s="150" t="str">
        <f t="shared" si="1"/>
        <v/>
      </c>
      <c r="E42" s="147" t="str">
        <f t="shared" si="2"/>
        <v/>
      </c>
      <c r="F42" s="144"/>
      <c r="G42" s="148"/>
      <c r="H42" s="85" t="str">
        <f t="shared" si="3"/>
        <v/>
      </c>
      <c r="I42" s="155"/>
      <c r="J42" s="157"/>
      <c r="K42" s="155"/>
      <c r="L42" s="157"/>
      <c r="M42" s="155"/>
      <c r="N42" s="155"/>
      <c r="O42" s="154"/>
      <c r="P42" s="142"/>
      <c r="Q42" s="22" t="str">
        <f>IF(C42&lt;&gt;"Pflichtkollekte","",IF(F42&lt;&gt;"",CONCATENATE(X42,1,VLOOKUP(F42,'Eingabe Zweckbestimmungen'!$M:$O,3,FALSE)),CONCATENATE(X42,1000))*1)</f>
        <v/>
      </c>
      <c r="R42" s="22" t="str">
        <f>IF(C42&lt;&gt;"Zw. Zweckg. Kollekte","",IF(G42&lt;&gt;"",CONCATENATE(X42,2,VLOOKUP(G42,'Eingabe Zweckbestimmungen'!$C:$E,3,FALSE)),CONCATENATE(X42,2000))*1)</f>
        <v/>
      </c>
      <c r="S42" s="22" t="str">
        <f t="shared" si="4"/>
        <v/>
      </c>
      <c r="T42" s="22" t="str">
        <f>IF(C42&lt;&gt;"Zw. Zweckg. Spende","",IF(G42&lt;&gt;"",CONCATENATE(X42,3,VLOOKUP(G42,'Eingabe Zweckbestimmungen'!C:E,3,FALSE))*1,CONCATENATE(X42,3000)*1))</f>
        <v/>
      </c>
      <c r="U42" s="22" t="str">
        <f t="shared" si="5"/>
        <v/>
      </c>
      <c r="V42" s="22" t="str">
        <f>IF(C42&lt;&gt;"Zw. Freie weiterzuleitende Kollekte","",IF(G42&lt;&gt;"",CONCATENATE(X42,4,VLOOKUP(G42,'Eingabe Zweckbestimmungen'!$H:$J,3,FALSE))*1,CONCATENATE(X42,4000)*1))</f>
        <v/>
      </c>
      <c r="W42" s="22" t="str">
        <f t="shared" si="6"/>
        <v/>
      </c>
      <c r="X42" s="160">
        <f>IFERROR(VLOOKUP(M42,'Stammdaten Girokonten'!$I:$K,3,FALSE),0)</f>
        <v>0</v>
      </c>
      <c r="AD42" s="202" t="str">
        <f t="shared" si="8"/>
        <v/>
      </c>
      <c r="AE42" s="203" t="str">
        <f t="shared" si="9"/>
        <v/>
      </c>
      <c r="AF42" s="204" t="str">
        <f t="shared" si="10"/>
        <v/>
      </c>
    </row>
    <row r="43" spans="1:32" x14ac:dyDescent="0.25">
      <c r="A43" s="22" t="str">
        <f t="shared" si="0"/>
        <v/>
      </c>
      <c r="B43" s="77" t="str">
        <f t="shared" si="7"/>
        <v/>
      </c>
      <c r="C43" s="149"/>
      <c r="D43" s="150" t="str">
        <f t="shared" si="1"/>
        <v/>
      </c>
      <c r="E43" s="147" t="str">
        <f t="shared" si="2"/>
        <v/>
      </c>
      <c r="F43" s="144"/>
      <c r="G43" s="148"/>
      <c r="H43" s="85" t="str">
        <f t="shared" si="3"/>
        <v/>
      </c>
      <c r="I43" s="155"/>
      <c r="J43" s="157"/>
      <c r="K43" s="155"/>
      <c r="L43" s="157"/>
      <c r="M43" s="155"/>
      <c r="N43" s="155"/>
      <c r="O43" s="154"/>
      <c r="P43" s="142"/>
      <c r="Q43" s="22" t="str">
        <f>IF(C43&lt;&gt;"Pflichtkollekte","",IF(F43&lt;&gt;"",CONCATENATE(X43,1,VLOOKUP(F43,'Eingabe Zweckbestimmungen'!$M:$O,3,FALSE)),CONCATENATE(X43,1000))*1)</f>
        <v/>
      </c>
      <c r="R43" s="22" t="str">
        <f>IF(C43&lt;&gt;"Zw. Zweckg. Kollekte","",IF(G43&lt;&gt;"",CONCATENATE(X43,2,VLOOKUP(G43,'Eingabe Zweckbestimmungen'!$C:$E,3,FALSE)),CONCATENATE(X43,2000))*1)</f>
        <v/>
      </c>
      <c r="S43" s="22" t="str">
        <f t="shared" si="4"/>
        <v/>
      </c>
      <c r="T43" s="22" t="str">
        <f>IF(C43&lt;&gt;"Zw. Zweckg. Spende","",IF(G43&lt;&gt;"",CONCATENATE(X43,3,VLOOKUP(G43,'Eingabe Zweckbestimmungen'!C:E,3,FALSE))*1,CONCATENATE(X43,3000)*1))</f>
        <v/>
      </c>
      <c r="U43" s="22" t="str">
        <f t="shared" si="5"/>
        <v/>
      </c>
      <c r="V43" s="22" t="str">
        <f>IF(C43&lt;&gt;"Zw. Freie weiterzuleitende Kollekte","",IF(G43&lt;&gt;"",CONCATENATE(X43,4,VLOOKUP(G43,'Eingabe Zweckbestimmungen'!$H:$J,3,FALSE))*1,CONCATENATE(X43,4000)*1))</f>
        <v/>
      </c>
      <c r="W43" s="22" t="str">
        <f t="shared" si="6"/>
        <v/>
      </c>
      <c r="X43" s="160">
        <f>IFERROR(VLOOKUP(M43,'Stammdaten Girokonten'!$I:$K,3,FALSE),0)</f>
        <v>0</v>
      </c>
      <c r="AD43" s="202" t="str">
        <f t="shared" si="8"/>
        <v/>
      </c>
      <c r="AE43" s="203" t="str">
        <f t="shared" si="9"/>
        <v/>
      </c>
      <c r="AF43" s="204" t="str">
        <f t="shared" si="10"/>
        <v/>
      </c>
    </row>
    <row r="44" spans="1:32" x14ac:dyDescent="0.25">
      <c r="A44" s="22" t="str">
        <f t="shared" si="0"/>
        <v/>
      </c>
      <c r="B44" s="77" t="str">
        <f t="shared" si="7"/>
        <v/>
      </c>
      <c r="C44" s="149"/>
      <c r="D44" s="150" t="str">
        <f t="shared" si="1"/>
        <v/>
      </c>
      <c r="E44" s="147" t="str">
        <f t="shared" si="2"/>
        <v/>
      </c>
      <c r="F44" s="144"/>
      <c r="G44" s="148"/>
      <c r="H44" s="85" t="str">
        <f t="shared" si="3"/>
        <v/>
      </c>
      <c r="I44" s="155"/>
      <c r="J44" s="157"/>
      <c r="K44" s="155"/>
      <c r="L44" s="157"/>
      <c r="M44" s="155"/>
      <c r="N44" s="155"/>
      <c r="O44" s="154"/>
      <c r="P44" s="142"/>
      <c r="Q44" s="22" t="str">
        <f>IF(C44&lt;&gt;"Pflichtkollekte","",IF(F44&lt;&gt;"",CONCATENATE(X44,1,VLOOKUP(F44,'Eingabe Zweckbestimmungen'!$M:$O,3,FALSE)),CONCATENATE(X44,1000))*1)</f>
        <v/>
      </c>
      <c r="R44" s="22" t="str">
        <f>IF(C44&lt;&gt;"Zw. Zweckg. Kollekte","",IF(G44&lt;&gt;"",CONCATENATE(X44,2,VLOOKUP(G44,'Eingabe Zweckbestimmungen'!$C:$E,3,FALSE)),CONCATENATE(X44,2000))*1)</f>
        <v/>
      </c>
      <c r="S44" s="22" t="str">
        <f t="shared" si="4"/>
        <v/>
      </c>
      <c r="T44" s="22" t="str">
        <f>IF(C44&lt;&gt;"Zw. Zweckg. Spende","",IF(G44&lt;&gt;"",CONCATENATE(X44,3,VLOOKUP(G44,'Eingabe Zweckbestimmungen'!C:E,3,FALSE))*1,CONCATENATE(X44,3000)*1))</f>
        <v/>
      </c>
      <c r="U44" s="22" t="str">
        <f t="shared" si="5"/>
        <v/>
      </c>
      <c r="V44" s="22" t="str">
        <f>IF(C44&lt;&gt;"Zw. Freie weiterzuleitende Kollekte","",IF(G44&lt;&gt;"",CONCATENATE(X44,4,VLOOKUP(G44,'Eingabe Zweckbestimmungen'!$H:$J,3,FALSE))*1,CONCATENATE(X44,4000)*1))</f>
        <v/>
      </c>
      <c r="W44" s="22" t="str">
        <f t="shared" si="6"/>
        <v/>
      </c>
      <c r="X44" s="160">
        <f>IFERROR(VLOOKUP(M44,'Stammdaten Girokonten'!$I:$K,3,FALSE),0)</f>
        <v>0</v>
      </c>
      <c r="AD44" s="202" t="str">
        <f t="shared" si="8"/>
        <v/>
      </c>
      <c r="AE44" s="203" t="str">
        <f t="shared" si="9"/>
        <v/>
      </c>
      <c r="AF44" s="204" t="str">
        <f t="shared" si="10"/>
        <v/>
      </c>
    </row>
    <row r="45" spans="1:32" x14ac:dyDescent="0.25">
      <c r="A45" s="22" t="str">
        <f t="shared" si="0"/>
        <v/>
      </c>
      <c r="B45" s="77" t="str">
        <f t="shared" si="7"/>
        <v/>
      </c>
      <c r="C45" s="149"/>
      <c r="D45" s="150" t="str">
        <f t="shared" si="1"/>
        <v/>
      </c>
      <c r="E45" s="147" t="str">
        <f t="shared" si="2"/>
        <v/>
      </c>
      <c r="F45" s="144"/>
      <c r="G45" s="148"/>
      <c r="H45" s="85" t="str">
        <f t="shared" si="3"/>
        <v/>
      </c>
      <c r="I45" s="155"/>
      <c r="J45" s="157"/>
      <c r="K45" s="155"/>
      <c r="L45" s="157"/>
      <c r="M45" s="155"/>
      <c r="N45" s="155"/>
      <c r="O45" s="154"/>
      <c r="P45" s="142"/>
      <c r="Q45" s="22" t="str">
        <f>IF(C45&lt;&gt;"Pflichtkollekte","",IF(F45&lt;&gt;"",CONCATENATE(X45,1,VLOOKUP(F45,'Eingabe Zweckbestimmungen'!$M:$O,3,FALSE)),CONCATENATE(X45,1000))*1)</f>
        <v/>
      </c>
      <c r="R45" s="22" t="str">
        <f>IF(C45&lt;&gt;"Zw. Zweckg. Kollekte","",IF(G45&lt;&gt;"",CONCATENATE(X45,2,VLOOKUP(G45,'Eingabe Zweckbestimmungen'!$C:$E,3,FALSE)),CONCATENATE(X45,2000))*1)</f>
        <v/>
      </c>
      <c r="S45" s="22" t="str">
        <f t="shared" si="4"/>
        <v/>
      </c>
      <c r="T45" s="22" t="str">
        <f>IF(C45&lt;&gt;"Zw. Zweckg. Spende","",IF(G45&lt;&gt;"",CONCATENATE(X45,3,VLOOKUP(G45,'Eingabe Zweckbestimmungen'!C:E,3,FALSE))*1,CONCATENATE(X45,3000)*1))</f>
        <v/>
      </c>
      <c r="U45" s="22" t="str">
        <f t="shared" si="5"/>
        <v/>
      </c>
      <c r="V45" s="22" t="str">
        <f>IF(C45&lt;&gt;"Zw. Freie weiterzuleitende Kollekte","",IF(G45&lt;&gt;"",CONCATENATE(X45,4,VLOOKUP(G45,'Eingabe Zweckbestimmungen'!$H:$J,3,FALSE))*1,CONCATENATE(X45,4000)*1))</f>
        <v/>
      </c>
      <c r="W45" s="22" t="str">
        <f t="shared" si="6"/>
        <v/>
      </c>
      <c r="X45" s="160">
        <f>IFERROR(VLOOKUP(M45,'Stammdaten Girokonten'!$I:$K,3,FALSE),0)</f>
        <v>0</v>
      </c>
      <c r="AD45" s="202" t="str">
        <f t="shared" si="8"/>
        <v/>
      </c>
      <c r="AE45" s="203" t="str">
        <f t="shared" si="9"/>
        <v/>
      </c>
      <c r="AF45" s="204" t="str">
        <f t="shared" si="10"/>
        <v/>
      </c>
    </row>
    <row r="46" spans="1:32" x14ac:dyDescent="0.25">
      <c r="A46" s="22" t="str">
        <f t="shared" si="0"/>
        <v/>
      </c>
      <c r="B46" s="77" t="str">
        <f t="shared" si="7"/>
        <v/>
      </c>
      <c r="C46" s="149"/>
      <c r="D46" s="150" t="str">
        <f t="shared" si="1"/>
        <v/>
      </c>
      <c r="E46" s="147" t="str">
        <f t="shared" si="2"/>
        <v/>
      </c>
      <c r="F46" s="144"/>
      <c r="G46" s="148"/>
      <c r="H46" s="85" t="str">
        <f t="shared" si="3"/>
        <v/>
      </c>
      <c r="I46" s="155"/>
      <c r="J46" s="157"/>
      <c r="K46" s="155"/>
      <c r="L46" s="157"/>
      <c r="M46" s="155"/>
      <c r="N46" s="155"/>
      <c r="O46" s="154"/>
      <c r="P46" s="142"/>
      <c r="Q46" s="22" t="str">
        <f>IF(C46&lt;&gt;"Pflichtkollekte","",IF(F46&lt;&gt;"",CONCATENATE(X46,1,VLOOKUP(F46,'Eingabe Zweckbestimmungen'!$M:$O,3,FALSE)),CONCATENATE(X46,1000))*1)</f>
        <v/>
      </c>
      <c r="R46" s="22" t="str">
        <f>IF(C46&lt;&gt;"Zw. Zweckg. Kollekte","",IF(G46&lt;&gt;"",CONCATENATE(X46,2,VLOOKUP(G46,'Eingabe Zweckbestimmungen'!$C:$E,3,FALSE)),CONCATENATE(X46,2000))*1)</f>
        <v/>
      </c>
      <c r="S46" s="22" t="str">
        <f t="shared" si="4"/>
        <v/>
      </c>
      <c r="T46" s="22" t="str">
        <f>IF(C46&lt;&gt;"Zw. Zweckg. Spende","",IF(G46&lt;&gt;"",CONCATENATE(X46,3,VLOOKUP(G46,'Eingabe Zweckbestimmungen'!C:E,3,FALSE))*1,CONCATENATE(X46,3000)*1))</f>
        <v/>
      </c>
      <c r="U46" s="22" t="str">
        <f t="shared" si="5"/>
        <v/>
      </c>
      <c r="V46" s="22" t="str">
        <f>IF(C46&lt;&gt;"Zw. Freie weiterzuleitende Kollekte","",IF(G46&lt;&gt;"",CONCATENATE(X46,4,VLOOKUP(G46,'Eingabe Zweckbestimmungen'!$H:$J,3,FALSE))*1,CONCATENATE(X46,4000)*1))</f>
        <v/>
      </c>
      <c r="W46" s="22" t="str">
        <f t="shared" si="6"/>
        <v/>
      </c>
      <c r="X46" s="160">
        <f>IFERROR(VLOOKUP(M46,'Stammdaten Girokonten'!$I:$K,3,FALSE),0)</f>
        <v>0</v>
      </c>
      <c r="AD46" s="202" t="str">
        <f t="shared" si="8"/>
        <v/>
      </c>
      <c r="AE46" s="203" t="str">
        <f t="shared" si="9"/>
        <v/>
      </c>
      <c r="AF46" s="204" t="str">
        <f t="shared" si="10"/>
        <v/>
      </c>
    </row>
    <row r="47" spans="1:32" x14ac:dyDescent="0.25">
      <c r="A47" s="22" t="str">
        <f t="shared" si="0"/>
        <v/>
      </c>
      <c r="B47" s="77" t="str">
        <f t="shared" si="7"/>
        <v/>
      </c>
      <c r="C47" s="149"/>
      <c r="D47" s="150" t="str">
        <f t="shared" si="1"/>
        <v/>
      </c>
      <c r="E47" s="147" t="str">
        <f t="shared" si="2"/>
        <v/>
      </c>
      <c r="F47" s="144"/>
      <c r="G47" s="148"/>
      <c r="H47" s="85" t="str">
        <f t="shared" si="3"/>
        <v/>
      </c>
      <c r="I47" s="155"/>
      <c r="J47" s="157"/>
      <c r="K47" s="155"/>
      <c r="L47" s="157"/>
      <c r="M47" s="155"/>
      <c r="N47" s="155"/>
      <c r="O47" s="154"/>
      <c r="P47" s="142"/>
      <c r="Q47" s="22" t="str">
        <f>IF(C47&lt;&gt;"Pflichtkollekte","",IF(F47&lt;&gt;"",CONCATENATE(X47,1,VLOOKUP(F47,'Eingabe Zweckbestimmungen'!$M:$O,3,FALSE)),CONCATENATE(X47,1000))*1)</f>
        <v/>
      </c>
      <c r="R47" s="22" t="str">
        <f>IF(C47&lt;&gt;"Zw. Zweckg. Kollekte","",IF(G47&lt;&gt;"",CONCATENATE(X47,2,VLOOKUP(G47,'Eingabe Zweckbestimmungen'!$C:$E,3,FALSE)),CONCATENATE(X47,2000))*1)</f>
        <v/>
      </c>
      <c r="S47" s="22" t="str">
        <f t="shared" si="4"/>
        <v/>
      </c>
      <c r="T47" s="22" t="str">
        <f>IF(C47&lt;&gt;"Zw. Zweckg. Spende","",IF(G47&lt;&gt;"",CONCATENATE(X47,3,VLOOKUP(G47,'Eingabe Zweckbestimmungen'!C:E,3,FALSE))*1,CONCATENATE(X47,3000)*1))</f>
        <v/>
      </c>
      <c r="U47" s="22" t="str">
        <f t="shared" si="5"/>
        <v/>
      </c>
      <c r="V47" s="22" t="str">
        <f>IF(C47&lt;&gt;"Zw. Freie weiterzuleitende Kollekte","",IF(G47&lt;&gt;"",CONCATENATE(X47,4,VLOOKUP(G47,'Eingabe Zweckbestimmungen'!$H:$J,3,FALSE))*1,CONCATENATE(X47,4000)*1))</f>
        <v/>
      </c>
      <c r="W47" s="22" t="str">
        <f t="shared" si="6"/>
        <v/>
      </c>
      <c r="X47" s="160">
        <f>IFERROR(VLOOKUP(M47,'Stammdaten Girokonten'!$I:$K,3,FALSE),0)</f>
        <v>0</v>
      </c>
      <c r="AD47" s="202" t="str">
        <f t="shared" si="8"/>
        <v/>
      </c>
      <c r="AE47" s="203" t="str">
        <f t="shared" si="9"/>
        <v/>
      </c>
      <c r="AF47" s="204" t="str">
        <f t="shared" si="10"/>
        <v/>
      </c>
    </row>
    <row r="48" spans="1:32" x14ac:dyDescent="0.25">
      <c r="A48" s="22" t="str">
        <f t="shared" si="0"/>
        <v/>
      </c>
      <c r="B48" s="77" t="str">
        <f t="shared" si="7"/>
        <v/>
      </c>
      <c r="C48" s="149"/>
      <c r="D48" s="150" t="str">
        <f t="shared" si="1"/>
        <v/>
      </c>
      <c r="E48" s="147" t="str">
        <f t="shared" si="2"/>
        <v/>
      </c>
      <c r="F48" s="144"/>
      <c r="G48" s="148"/>
      <c r="H48" s="85" t="str">
        <f t="shared" si="3"/>
        <v/>
      </c>
      <c r="I48" s="155"/>
      <c r="J48" s="157"/>
      <c r="K48" s="155"/>
      <c r="L48" s="157"/>
      <c r="M48" s="155"/>
      <c r="N48" s="155"/>
      <c r="O48" s="154"/>
      <c r="P48" s="142"/>
      <c r="Q48" s="22" t="str">
        <f>IF(C48&lt;&gt;"Pflichtkollekte","",IF(F48&lt;&gt;"",CONCATENATE(X48,1,VLOOKUP(F48,'Eingabe Zweckbestimmungen'!$M:$O,3,FALSE)),CONCATENATE(X48,1000))*1)</f>
        <v/>
      </c>
      <c r="R48" s="22" t="str">
        <f>IF(C48&lt;&gt;"Zw. Zweckg. Kollekte","",IF(G48&lt;&gt;"",CONCATENATE(X48,2,VLOOKUP(G48,'Eingabe Zweckbestimmungen'!$C:$E,3,FALSE)),CONCATENATE(X48,2000))*1)</f>
        <v/>
      </c>
      <c r="S48" s="22" t="str">
        <f t="shared" si="4"/>
        <v/>
      </c>
      <c r="T48" s="22" t="str">
        <f>IF(C48&lt;&gt;"Zw. Zweckg. Spende","",IF(G48&lt;&gt;"",CONCATENATE(X48,3,VLOOKUP(G48,'Eingabe Zweckbestimmungen'!C:E,3,FALSE))*1,CONCATENATE(X48,3000)*1))</f>
        <v/>
      </c>
      <c r="U48" s="22" t="str">
        <f t="shared" si="5"/>
        <v/>
      </c>
      <c r="V48" s="22" t="str">
        <f>IF(C48&lt;&gt;"Zw. Freie weiterzuleitende Kollekte","",IF(G48&lt;&gt;"",CONCATENATE(X48,4,VLOOKUP(G48,'Eingabe Zweckbestimmungen'!$H:$J,3,FALSE))*1,CONCATENATE(X48,4000)*1))</f>
        <v/>
      </c>
      <c r="W48" s="22" t="str">
        <f t="shared" si="6"/>
        <v/>
      </c>
      <c r="X48" s="160">
        <f>IFERROR(VLOOKUP(M48,'Stammdaten Girokonten'!$I:$K,3,FALSE),0)</f>
        <v>0</v>
      </c>
      <c r="AD48" s="202" t="str">
        <f t="shared" si="8"/>
        <v/>
      </c>
      <c r="AE48" s="203" t="str">
        <f t="shared" si="9"/>
        <v/>
      </c>
      <c r="AF48" s="204" t="str">
        <f t="shared" si="10"/>
        <v/>
      </c>
    </row>
    <row r="49" spans="1:32" x14ac:dyDescent="0.25">
      <c r="A49" s="22" t="str">
        <f t="shared" si="0"/>
        <v/>
      </c>
      <c r="B49" s="77" t="str">
        <f t="shared" si="7"/>
        <v/>
      </c>
      <c r="C49" s="149"/>
      <c r="D49" s="150" t="str">
        <f t="shared" si="1"/>
        <v/>
      </c>
      <c r="E49" s="147" t="str">
        <f t="shared" si="2"/>
        <v/>
      </c>
      <c r="F49" s="144"/>
      <c r="G49" s="148"/>
      <c r="H49" s="85" t="str">
        <f t="shared" si="3"/>
        <v/>
      </c>
      <c r="I49" s="155"/>
      <c r="J49" s="157"/>
      <c r="K49" s="155"/>
      <c r="L49" s="157"/>
      <c r="M49" s="155"/>
      <c r="N49" s="155"/>
      <c r="O49" s="154"/>
      <c r="P49" s="142"/>
      <c r="Q49" s="22" t="str">
        <f>IF(C49&lt;&gt;"Pflichtkollekte","",IF(F49&lt;&gt;"",CONCATENATE(X49,1,VLOOKUP(F49,'Eingabe Zweckbestimmungen'!$M:$O,3,FALSE)),CONCATENATE(X49,1000))*1)</f>
        <v/>
      </c>
      <c r="R49" s="22" t="str">
        <f>IF(C49&lt;&gt;"Zw. Zweckg. Kollekte","",IF(G49&lt;&gt;"",CONCATENATE(X49,2,VLOOKUP(G49,'Eingabe Zweckbestimmungen'!$C:$E,3,FALSE)),CONCATENATE(X49,2000))*1)</f>
        <v/>
      </c>
      <c r="S49" s="22" t="str">
        <f t="shared" si="4"/>
        <v/>
      </c>
      <c r="T49" s="22" t="str">
        <f>IF(C49&lt;&gt;"Zw. Zweckg. Spende","",IF(G49&lt;&gt;"",CONCATENATE(X49,3,VLOOKUP(G49,'Eingabe Zweckbestimmungen'!C:E,3,FALSE))*1,CONCATENATE(X49,3000)*1))</f>
        <v/>
      </c>
      <c r="U49" s="22" t="str">
        <f t="shared" si="5"/>
        <v/>
      </c>
      <c r="V49" s="22" t="str">
        <f>IF(C49&lt;&gt;"Zw. Freie weiterzuleitende Kollekte","",IF(G49&lt;&gt;"",CONCATENATE(X49,4,VLOOKUP(G49,'Eingabe Zweckbestimmungen'!$H:$J,3,FALSE))*1,CONCATENATE(X49,4000)*1))</f>
        <v/>
      </c>
      <c r="W49" s="22" t="str">
        <f t="shared" si="6"/>
        <v/>
      </c>
      <c r="X49" s="160">
        <f>IFERROR(VLOOKUP(M49,'Stammdaten Girokonten'!$I:$K,3,FALSE),0)</f>
        <v>0</v>
      </c>
      <c r="AD49" s="202" t="str">
        <f t="shared" si="8"/>
        <v/>
      </c>
      <c r="AE49" s="203" t="str">
        <f t="shared" si="9"/>
        <v/>
      </c>
      <c r="AF49" s="204" t="str">
        <f t="shared" si="10"/>
        <v/>
      </c>
    </row>
    <row r="50" spans="1:32" x14ac:dyDescent="0.25">
      <c r="A50" s="22" t="str">
        <f t="shared" si="0"/>
        <v/>
      </c>
      <c r="B50" s="77" t="str">
        <f t="shared" si="7"/>
        <v/>
      </c>
      <c r="C50" s="149"/>
      <c r="D50" s="150" t="str">
        <f t="shared" si="1"/>
        <v/>
      </c>
      <c r="E50" s="147" t="str">
        <f t="shared" si="2"/>
        <v/>
      </c>
      <c r="F50" s="144"/>
      <c r="G50" s="148"/>
      <c r="H50" s="85" t="str">
        <f t="shared" si="3"/>
        <v/>
      </c>
      <c r="I50" s="155"/>
      <c r="J50" s="157"/>
      <c r="K50" s="155"/>
      <c r="L50" s="157"/>
      <c r="M50" s="155"/>
      <c r="N50" s="155"/>
      <c r="O50" s="154"/>
      <c r="P50" s="142"/>
      <c r="Q50" s="22" t="str">
        <f>IF(C50&lt;&gt;"Pflichtkollekte","",IF(F50&lt;&gt;"",CONCATENATE(X50,1,VLOOKUP(F50,'Eingabe Zweckbestimmungen'!$M:$O,3,FALSE)),CONCATENATE(X50,1000))*1)</f>
        <v/>
      </c>
      <c r="R50" s="22" t="str">
        <f>IF(C50&lt;&gt;"Zw. Zweckg. Kollekte","",IF(G50&lt;&gt;"",CONCATENATE(X50,2,VLOOKUP(G50,'Eingabe Zweckbestimmungen'!$C:$E,3,FALSE)),CONCATENATE(X50,2000))*1)</f>
        <v/>
      </c>
      <c r="S50" s="22" t="str">
        <f t="shared" si="4"/>
        <v/>
      </c>
      <c r="T50" s="22" t="str">
        <f>IF(C50&lt;&gt;"Zw. Zweckg. Spende","",IF(G50&lt;&gt;"",CONCATENATE(X50,3,VLOOKUP(G50,'Eingabe Zweckbestimmungen'!C:E,3,FALSE))*1,CONCATENATE(X50,3000)*1))</f>
        <v/>
      </c>
      <c r="U50" s="22" t="str">
        <f t="shared" si="5"/>
        <v/>
      </c>
      <c r="V50" s="22" t="str">
        <f>IF(C50&lt;&gt;"Zw. Freie weiterzuleitende Kollekte","",IF(G50&lt;&gt;"",CONCATENATE(X50,4,VLOOKUP(G50,'Eingabe Zweckbestimmungen'!$H:$J,3,FALSE))*1,CONCATENATE(X50,4000)*1))</f>
        <v/>
      </c>
      <c r="W50" s="22" t="str">
        <f t="shared" si="6"/>
        <v/>
      </c>
      <c r="X50" s="160">
        <f>IFERROR(VLOOKUP(M50,'Stammdaten Girokonten'!$I:$K,3,FALSE),0)</f>
        <v>0</v>
      </c>
      <c r="AD50" s="202" t="str">
        <f t="shared" si="8"/>
        <v/>
      </c>
      <c r="AE50" s="203" t="str">
        <f t="shared" si="9"/>
        <v/>
      </c>
      <c r="AF50" s="204" t="str">
        <f t="shared" si="10"/>
        <v/>
      </c>
    </row>
    <row r="51" spans="1:32" x14ac:dyDescent="0.25">
      <c r="A51" s="22" t="str">
        <f t="shared" si="0"/>
        <v/>
      </c>
      <c r="B51" s="77" t="str">
        <f t="shared" si="7"/>
        <v/>
      </c>
      <c r="C51" s="149"/>
      <c r="D51" s="150" t="str">
        <f t="shared" si="1"/>
        <v/>
      </c>
      <c r="E51" s="147" t="str">
        <f t="shared" si="2"/>
        <v/>
      </c>
      <c r="F51" s="144"/>
      <c r="G51" s="148"/>
      <c r="H51" s="85" t="str">
        <f t="shared" si="3"/>
        <v/>
      </c>
      <c r="I51" s="155"/>
      <c r="J51" s="157"/>
      <c r="K51" s="155"/>
      <c r="L51" s="157"/>
      <c r="M51" s="155"/>
      <c r="N51" s="155"/>
      <c r="O51" s="154"/>
      <c r="P51" s="142"/>
      <c r="Q51" s="22" t="str">
        <f>IF(C51&lt;&gt;"Pflichtkollekte","",IF(F51&lt;&gt;"",CONCATENATE(X51,1,VLOOKUP(F51,'Eingabe Zweckbestimmungen'!$M:$O,3,FALSE)),CONCATENATE(X51,1000))*1)</f>
        <v/>
      </c>
      <c r="R51" s="22" t="str">
        <f>IF(C51&lt;&gt;"Zw. Zweckg. Kollekte","",IF(G51&lt;&gt;"",CONCATENATE(X51,2,VLOOKUP(G51,'Eingabe Zweckbestimmungen'!$C:$E,3,FALSE)),CONCATENATE(X51,2000))*1)</f>
        <v/>
      </c>
      <c r="S51" s="22" t="str">
        <f t="shared" si="4"/>
        <v/>
      </c>
      <c r="T51" s="22" t="str">
        <f>IF(C51&lt;&gt;"Zw. Zweckg. Spende","",IF(G51&lt;&gt;"",CONCATENATE(X51,3,VLOOKUP(G51,'Eingabe Zweckbestimmungen'!C:E,3,FALSE))*1,CONCATENATE(X51,3000)*1))</f>
        <v/>
      </c>
      <c r="U51" s="22" t="str">
        <f t="shared" si="5"/>
        <v/>
      </c>
      <c r="V51" s="22" t="str">
        <f>IF(C51&lt;&gt;"Zw. Freie weiterzuleitende Kollekte","",IF(G51&lt;&gt;"",CONCATENATE(X51,4,VLOOKUP(G51,'Eingabe Zweckbestimmungen'!$H:$J,3,FALSE))*1,CONCATENATE(X51,4000)*1))</f>
        <v/>
      </c>
      <c r="W51" s="22" t="str">
        <f t="shared" si="6"/>
        <v/>
      </c>
      <c r="X51" s="160">
        <f>IFERROR(VLOOKUP(M51,'Stammdaten Girokonten'!$I:$K,3,FALSE),0)</f>
        <v>0</v>
      </c>
      <c r="AD51" s="202" t="str">
        <f t="shared" si="8"/>
        <v/>
      </c>
      <c r="AE51" s="203" t="str">
        <f t="shared" si="9"/>
        <v/>
      </c>
      <c r="AF51" s="204" t="str">
        <f t="shared" si="10"/>
        <v/>
      </c>
    </row>
    <row r="52" spans="1:32" x14ac:dyDescent="0.25">
      <c r="A52" s="22" t="str">
        <f t="shared" si="0"/>
        <v/>
      </c>
      <c r="B52" s="77" t="str">
        <f t="shared" si="7"/>
        <v/>
      </c>
      <c r="C52" s="149"/>
      <c r="D52" s="150" t="str">
        <f t="shared" si="1"/>
        <v/>
      </c>
      <c r="E52" s="147" t="str">
        <f t="shared" si="2"/>
        <v/>
      </c>
      <c r="F52" s="144"/>
      <c r="G52" s="148"/>
      <c r="H52" s="85" t="str">
        <f t="shared" si="3"/>
        <v/>
      </c>
      <c r="I52" s="155"/>
      <c r="J52" s="157"/>
      <c r="K52" s="155"/>
      <c r="L52" s="157"/>
      <c r="M52" s="155"/>
      <c r="N52" s="155"/>
      <c r="O52" s="154"/>
      <c r="P52" s="142"/>
      <c r="Q52" s="22" t="str">
        <f>IF(C52&lt;&gt;"Pflichtkollekte","",IF(F52&lt;&gt;"",CONCATENATE(X52,1,VLOOKUP(F52,'Eingabe Zweckbestimmungen'!$M:$O,3,FALSE)),CONCATENATE(X52,1000))*1)</f>
        <v/>
      </c>
      <c r="R52" s="22" t="str">
        <f>IF(C52&lt;&gt;"Zw. Zweckg. Kollekte","",IF(G52&lt;&gt;"",CONCATENATE(X52,2,VLOOKUP(G52,'Eingabe Zweckbestimmungen'!$C:$E,3,FALSE)),CONCATENATE(X52,2000))*1)</f>
        <v/>
      </c>
      <c r="S52" s="22" t="str">
        <f t="shared" si="4"/>
        <v/>
      </c>
      <c r="T52" s="22" t="str">
        <f>IF(C52&lt;&gt;"Zw. Zweckg. Spende","",IF(G52&lt;&gt;"",CONCATENATE(X52,3,VLOOKUP(G52,'Eingabe Zweckbestimmungen'!C:E,3,FALSE))*1,CONCATENATE(X52,3000)*1))</f>
        <v/>
      </c>
      <c r="U52" s="22" t="str">
        <f t="shared" si="5"/>
        <v/>
      </c>
      <c r="V52" s="22" t="str">
        <f>IF(C52&lt;&gt;"Zw. Freie weiterzuleitende Kollekte","",IF(G52&lt;&gt;"",CONCATENATE(X52,4,VLOOKUP(G52,'Eingabe Zweckbestimmungen'!$H:$J,3,FALSE))*1,CONCATENATE(X52,4000)*1))</f>
        <v/>
      </c>
      <c r="W52" s="22" t="str">
        <f t="shared" si="6"/>
        <v/>
      </c>
      <c r="X52" s="160">
        <f>IFERROR(VLOOKUP(M52,'Stammdaten Girokonten'!$I:$K,3,FALSE),0)</f>
        <v>0</v>
      </c>
      <c r="AD52" s="202" t="str">
        <f t="shared" si="8"/>
        <v/>
      </c>
      <c r="AE52" s="203" t="str">
        <f t="shared" si="9"/>
        <v/>
      </c>
      <c r="AF52" s="204" t="str">
        <f t="shared" si="10"/>
        <v/>
      </c>
    </row>
    <row r="53" spans="1:32" x14ac:dyDescent="0.25">
      <c r="A53" s="22" t="str">
        <f t="shared" si="0"/>
        <v/>
      </c>
      <c r="B53" s="77" t="str">
        <f t="shared" si="7"/>
        <v/>
      </c>
      <c r="C53" s="149"/>
      <c r="D53" s="150" t="str">
        <f t="shared" si="1"/>
        <v/>
      </c>
      <c r="E53" s="147" t="str">
        <f t="shared" si="2"/>
        <v/>
      </c>
      <c r="F53" s="144"/>
      <c r="G53" s="148"/>
      <c r="H53" s="85" t="str">
        <f t="shared" si="3"/>
        <v/>
      </c>
      <c r="I53" s="155"/>
      <c r="J53" s="157"/>
      <c r="K53" s="155"/>
      <c r="L53" s="157"/>
      <c r="M53" s="155"/>
      <c r="N53" s="155"/>
      <c r="O53" s="154"/>
      <c r="P53" s="142"/>
      <c r="Q53" s="22" t="str">
        <f>IF(C53&lt;&gt;"Pflichtkollekte","",IF(F53&lt;&gt;"",CONCATENATE(X53,1,VLOOKUP(F53,'Eingabe Zweckbestimmungen'!$M:$O,3,FALSE)),CONCATENATE(X53,1000))*1)</f>
        <v/>
      </c>
      <c r="R53" s="22" t="str">
        <f>IF(C53&lt;&gt;"Zw. Zweckg. Kollekte","",IF(G53&lt;&gt;"",CONCATENATE(X53,2,VLOOKUP(G53,'Eingabe Zweckbestimmungen'!$C:$E,3,FALSE)),CONCATENATE(X53,2000))*1)</f>
        <v/>
      </c>
      <c r="S53" s="22" t="str">
        <f t="shared" si="4"/>
        <v/>
      </c>
      <c r="T53" s="22" t="str">
        <f>IF(C53&lt;&gt;"Zw. Zweckg. Spende","",IF(G53&lt;&gt;"",CONCATENATE(X53,3,VLOOKUP(G53,'Eingabe Zweckbestimmungen'!C:E,3,FALSE))*1,CONCATENATE(X53,3000)*1))</f>
        <v/>
      </c>
      <c r="U53" s="22" t="str">
        <f t="shared" si="5"/>
        <v/>
      </c>
      <c r="V53" s="22" t="str">
        <f>IF(C53&lt;&gt;"Zw. Freie weiterzuleitende Kollekte","",IF(G53&lt;&gt;"",CONCATENATE(X53,4,VLOOKUP(G53,'Eingabe Zweckbestimmungen'!$H:$J,3,FALSE))*1,CONCATENATE(X53,4000)*1))</f>
        <v/>
      </c>
      <c r="W53" s="22" t="str">
        <f t="shared" si="6"/>
        <v/>
      </c>
      <c r="X53" s="160">
        <f>IFERROR(VLOOKUP(M53,'Stammdaten Girokonten'!$I:$K,3,FALSE),0)</f>
        <v>0</v>
      </c>
      <c r="AD53" s="202" t="str">
        <f t="shared" si="8"/>
        <v/>
      </c>
      <c r="AE53" s="203" t="str">
        <f t="shared" si="9"/>
        <v/>
      </c>
      <c r="AF53" s="204" t="str">
        <f t="shared" si="10"/>
        <v/>
      </c>
    </row>
    <row r="54" spans="1:32" x14ac:dyDescent="0.25">
      <c r="A54" s="22" t="str">
        <f t="shared" si="0"/>
        <v/>
      </c>
      <c r="B54" s="77" t="str">
        <f t="shared" si="7"/>
        <v/>
      </c>
      <c r="C54" s="149"/>
      <c r="D54" s="150" t="str">
        <f t="shared" si="1"/>
        <v/>
      </c>
      <c r="E54" s="147" t="str">
        <f t="shared" si="2"/>
        <v/>
      </c>
      <c r="F54" s="144"/>
      <c r="G54" s="148"/>
      <c r="H54" s="85" t="str">
        <f t="shared" si="3"/>
        <v/>
      </c>
      <c r="I54" s="155"/>
      <c r="J54" s="157"/>
      <c r="K54" s="155"/>
      <c r="L54" s="157"/>
      <c r="M54" s="155"/>
      <c r="N54" s="155"/>
      <c r="O54" s="154"/>
      <c r="P54" s="142"/>
      <c r="Q54" s="22" t="str">
        <f>IF(C54&lt;&gt;"Pflichtkollekte","",IF(F54&lt;&gt;"",CONCATENATE(X54,1,VLOOKUP(F54,'Eingabe Zweckbestimmungen'!$M:$O,3,FALSE)),CONCATENATE(X54,1000))*1)</f>
        <v/>
      </c>
      <c r="R54" s="22" t="str">
        <f>IF(C54&lt;&gt;"Zw. Zweckg. Kollekte","",IF(G54&lt;&gt;"",CONCATENATE(X54,2,VLOOKUP(G54,'Eingabe Zweckbestimmungen'!$C:$E,3,FALSE)),CONCATENATE(X54,2000))*1)</f>
        <v/>
      </c>
      <c r="S54" s="22" t="str">
        <f t="shared" si="4"/>
        <v/>
      </c>
      <c r="T54" s="22" t="str">
        <f>IF(C54&lt;&gt;"Zw. Zweckg. Spende","",IF(G54&lt;&gt;"",CONCATENATE(X54,3,VLOOKUP(G54,'Eingabe Zweckbestimmungen'!C:E,3,FALSE))*1,CONCATENATE(X54,3000)*1))</f>
        <v/>
      </c>
      <c r="U54" s="22" t="str">
        <f t="shared" si="5"/>
        <v/>
      </c>
      <c r="V54" s="22" t="str">
        <f>IF(C54&lt;&gt;"Zw. Freie weiterzuleitende Kollekte","",IF(G54&lt;&gt;"",CONCATENATE(X54,4,VLOOKUP(G54,'Eingabe Zweckbestimmungen'!$H:$J,3,FALSE))*1,CONCATENATE(X54,4000)*1))</f>
        <v/>
      </c>
      <c r="W54" s="22" t="str">
        <f t="shared" si="6"/>
        <v/>
      </c>
      <c r="X54" s="160">
        <f>IFERROR(VLOOKUP(M54,'Stammdaten Girokonten'!$I:$K,3,FALSE),0)</f>
        <v>0</v>
      </c>
      <c r="AD54" s="202" t="str">
        <f t="shared" si="8"/>
        <v/>
      </c>
      <c r="AE54" s="203" t="str">
        <f t="shared" si="9"/>
        <v/>
      </c>
      <c r="AF54" s="204" t="str">
        <f t="shared" si="10"/>
        <v/>
      </c>
    </row>
    <row r="55" spans="1:32" x14ac:dyDescent="0.25">
      <c r="A55" s="22" t="str">
        <f t="shared" si="0"/>
        <v/>
      </c>
      <c r="B55" s="77" t="str">
        <f t="shared" si="7"/>
        <v/>
      </c>
      <c r="C55" s="149"/>
      <c r="D55" s="150" t="str">
        <f t="shared" si="1"/>
        <v/>
      </c>
      <c r="E55" s="147" t="str">
        <f t="shared" si="2"/>
        <v/>
      </c>
      <c r="F55" s="144"/>
      <c r="G55" s="148"/>
      <c r="H55" s="85" t="str">
        <f t="shared" si="3"/>
        <v/>
      </c>
      <c r="I55" s="155"/>
      <c r="J55" s="157"/>
      <c r="K55" s="155"/>
      <c r="L55" s="157"/>
      <c r="M55" s="155"/>
      <c r="N55" s="155"/>
      <c r="O55" s="154"/>
      <c r="P55" s="142"/>
      <c r="Q55" s="22" t="str">
        <f>IF(C55&lt;&gt;"Pflichtkollekte","",IF(F55&lt;&gt;"",CONCATENATE(X55,1,VLOOKUP(F55,'Eingabe Zweckbestimmungen'!$M:$O,3,FALSE)),CONCATENATE(X55,1000))*1)</f>
        <v/>
      </c>
      <c r="R55" s="22" t="str">
        <f>IF(C55&lt;&gt;"Zw. Zweckg. Kollekte","",IF(G55&lt;&gt;"",CONCATENATE(X55,2,VLOOKUP(G55,'Eingabe Zweckbestimmungen'!$C:$E,3,FALSE)),CONCATENATE(X55,2000))*1)</f>
        <v/>
      </c>
      <c r="S55" s="22" t="str">
        <f t="shared" si="4"/>
        <v/>
      </c>
      <c r="T55" s="22" t="str">
        <f>IF(C55&lt;&gt;"Zw. Zweckg. Spende","",IF(G55&lt;&gt;"",CONCATENATE(X55,3,VLOOKUP(G55,'Eingabe Zweckbestimmungen'!C:E,3,FALSE))*1,CONCATENATE(X55,3000)*1))</f>
        <v/>
      </c>
      <c r="U55" s="22" t="str">
        <f t="shared" si="5"/>
        <v/>
      </c>
      <c r="V55" s="22" t="str">
        <f>IF(C55&lt;&gt;"Zw. Freie weiterzuleitende Kollekte","",IF(G55&lt;&gt;"",CONCATENATE(X55,4,VLOOKUP(G55,'Eingabe Zweckbestimmungen'!$H:$J,3,FALSE))*1,CONCATENATE(X55,4000)*1))</f>
        <v/>
      </c>
      <c r="W55" s="22" t="str">
        <f t="shared" si="6"/>
        <v/>
      </c>
      <c r="X55" s="160">
        <f>IFERROR(VLOOKUP(M55,'Stammdaten Girokonten'!$I:$K,3,FALSE),0)</f>
        <v>0</v>
      </c>
      <c r="AD55" s="202" t="str">
        <f t="shared" si="8"/>
        <v/>
      </c>
      <c r="AE55" s="203" t="str">
        <f t="shared" si="9"/>
        <v/>
      </c>
      <c r="AF55" s="204" t="str">
        <f t="shared" si="10"/>
        <v/>
      </c>
    </row>
    <row r="56" spans="1:32" x14ac:dyDescent="0.25">
      <c r="A56" s="22" t="str">
        <f t="shared" si="0"/>
        <v/>
      </c>
      <c r="B56" s="77" t="str">
        <f t="shared" si="7"/>
        <v/>
      </c>
      <c r="C56" s="149"/>
      <c r="D56" s="150" t="str">
        <f t="shared" si="1"/>
        <v/>
      </c>
      <c r="E56" s="147" t="str">
        <f t="shared" si="2"/>
        <v/>
      </c>
      <c r="F56" s="144"/>
      <c r="G56" s="148"/>
      <c r="H56" s="85" t="str">
        <f t="shared" si="3"/>
        <v/>
      </c>
      <c r="I56" s="155"/>
      <c r="J56" s="157"/>
      <c r="K56" s="155"/>
      <c r="L56" s="157"/>
      <c r="M56" s="155"/>
      <c r="N56" s="155"/>
      <c r="O56" s="154"/>
      <c r="P56" s="142"/>
      <c r="Q56" s="22" t="str">
        <f>IF(C56&lt;&gt;"Pflichtkollekte","",IF(F56&lt;&gt;"",CONCATENATE(X56,1,VLOOKUP(F56,'Eingabe Zweckbestimmungen'!$M:$O,3,FALSE)),CONCATENATE(X56,1000))*1)</f>
        <v/>
      </c>
      <c r="R56" s="22" t="str">
        <f>IF(C56&lt;&gt;"Zw. Zweckg. Kollekte","",IF(G56&lt;&gt;"",CONCATENATE(X56,2,VLOOKUP(G56,'Eingabe Zweckbestimmungen'!$C:$E,3,FALSE)),CONCATENATE(X56,2000))*1)</f>
        <v/>
      </c>
      <c r="S56" s="22" t="str">
        <f t="shared" si="4"/>
        <v/>
      </c>
      <c r="T56" s="22" t="str">
        <f>IF(C56&lt;&gt;"Zw. Zweckg. Spende","",IF(G56&lt;&gt;"",CONCATENATE(X56,3,VLOOKUP(G56,'Eingabe Zweckbestimmungen'!C:E,3,FALSE))*1,CONCATENATE(X56,3000)*1))</f>
        <v/>
      </c>
      <c r="U56" s="22" t="str">
        <f t="shared" si="5"/>
        <v/>
      </c>
      <c r="V56" s="22" t="str">
        <f>IF(C56&lt;&gt;"Zw. Freie weiterzuleitende Kollekte","",IF(G56&lt;&gt;"",CONCATENATE(X56,4,VLOOKUP(G56,'Eingabe Zweckbestimmungen'!$H:$J,3,FALSE))*1,CONCATENATE(X56,4000)*1))</f>
        <v/>
      </c>
      <c r="W56" s="22" t="str">
        <f t="shared" si="6"/>
        <v/>
      </c>
      <c r="X56" s="160">
        <f>IFERROR(VLOOKUP(M56,'Stammdaten Girokonten'!$I:$K,3,FALSE),0)</f>
        <v>0</v>
      </c>
      <c r="AD56" s="202" t="str">
        <f t="shared" si="8"/>
        <v/>
      </c>
      <c r="AE56" s="203" t="str">
        <f t="shared" si="9"/>
        <v/>
      </c>
      <c r="AF56" s="204" t="str">
        <f t="shared" si="10"/>
        <v/>
      </c>
    </row>
    <row r="57" spans="1:32" x14ac:dyDescent="0.25">
      <c r="A57" s="22" t="str">
        <f t="shared" si="0"/>
        <v/>
      </c>
      <c r="B57" s="77" t="str">
        <f t="shared" si="7"/>
        <v/>
      </c>
      <c r="C57" s="149"/>
      <c r="D57" s="150" t="str">
        <f t="shared" si="1"/>
        <v/>
      </c>
      <c r="E57" s="147" t="str">
        <f t="shared" si="2"/>
        <v/>
      </c>
      <c r="F57" s="144"/>
      <c r="G57" s="148"/>
      <c r="H57" s="85" t="str">
        <f t="shared" si="3"/>
        <v/>
      </c>
      <c r="I57" s="155"/>
      <c r="J57" s="157"/>
      <c r="K57" s="155"/>
      <c r="L57" s="157"/>
      <c r="M57" s="155"/>
      <c r="N57" s="155"/>
      <c r="O57" s="154"/>
      <c r="P57" s="142"/>
      <c r="Q57" s="22" t="str">
        <f>IF(C57&lt;&gt;"Pflichtkollekte","",IF(F57&lt;&gt;"",CONCATENATE(X57,1,VLOOKUP(F57,'Eingabe Zweckbestimmungen'!$M:$O,3,FALSE)),CONCATENATE(X57,1000))*1)</f>
        <v/>
      </c>
      <c r="R57" s="22" t="str">
        <f>IF(C57&lt;&gt;"Zw. Zweckg. Kollekte","",IF(G57&lt;&gt;"",CONCATENATE(X57,2,VLOOKUP(G57,'Eingabe Zweckbestimmungen'!$C:$E,3,FALSE)),CONCATENATE(X57,2000))*1)</f>
        <v/>
      </c>
      <c r="S57" s="22" t="str">
        <f t="shared" si="4"/>
        <v/>
      </c>
      <c r="T57" s="22" t="str">
        <f>IF(C57&lt;&gt;"Zw. Zweckg. Spende","",IF(G57&lt;&gt;"",CONCATENATE(X57,3,VLOOKUP(G57,'Eingabe Zweckbestimmungen'!C:E,3,FALSE))*1,CONCATENATE(X57,3000)*1))</f>
        <v/>
      </c>
      <c r="U57" s="22" t="str">
        <f t="shared" si="5"/>
        <v/>
      </c>
      <c r="V57" s="22" t="str">
        <f>IF(C57&lt;&gt;"Zw. Freie weiterzuleitende Kollekte","",IF(G57&lt;&gt;"",CONCATENATE(X57,4,VLOOKUP(G57,'Eingabe Zweckbestimmungen'!$H:$J,3,FALSE))*1,CONCATENATE(X57,4000)*1))</f>
        <v/>
      </c>
      <c r="W57" s="22" t="str">
        <f t="shared" si="6"/>
        <v/>
      </c>
      <c r="X57" s="160">
        <f>IFERROR(VLOOKUP(M57,'Stammdaten Girokonten'!$I:$K,3,FALSE),0)</f>
        <v>0</v>
      </c>
      <c r="AD57" s="202" t="str">
        <f t="shared" si="8"/>
        <v/>
      </c>
      <c r="AE57" s="203" t="str">
        <f t="shared" si="9"/>
        <v/>
      </c>
      <c r="AF57" s="204" t="str">
        <f t="shared" si="10"/>
        <v/>
      </c>
    </row>
    <row r="58" spans="1:32" x14ac:dyDescent="0.25">
      <c r="A58" s="22" t="str">
        <f t="shared" si="0"/>
        <v/>
      </c>
      <c r="B58" s="77" t="str">
        <f t="shared" si="7"/>
        <v/>
      </c>
      <c r="C58" s="149"/>
      <c r="D58" s="150" t="str">
        <f t="shared" si="1"/>
        <v/>
      </c>
      <c r="E58" s="147" t="str">
        <f t="shared" si="2"/>
        <v/>
      </c>
      <c r="F58" s="144"/>
      <c r="G58" s="148"/>
      <c r="H58" s="85" t="str">
        <f t="shared" si="3"/>
        <v/>
      </c>
      <c r="I58" s="155"/>
      <c r="J58" s="157"/>
      <c r="K58" s="155"/>
      <c r="L58" s="157"/>
      <c r="M58" s="155"/>
      <c r="N58" s="155"/>
      <c r="O58" s="154"/>
      <c r="P58" s="142"/>
      <c r="Q58" s="22" t="str">
        <f>IF(C58&lt;&gt;"Pflichtkollekte","",IF(F58&lt;&gt;"",CONCATENATE(X58,1,VLOOKUP(F58,'Eingabe Zweckbestimmungen'!$M:$O,3,FALSE)),CONCATENATE(X58,1000))*1)</f>
        <v/>
      </c>
      <c r="R58" s="22" t="str">
        <f>IF(C58&lt;&gt;"Zw. Zweckg. Kollekte","",IF(G58&lt;&gt;"",CONCATENATE(X58,2,VLOOKUP(G58,'Eingabe Zweckbestimmungen'!$C:$E,3,FALSE)),CONCATENATE(X58,2000))*1)</f>
        <v/>
      </c>
      <c r="S58" s="22" t="str">
        <f t="shared" si="4"/>
        <v/>
      </c>
      <c r="T58" s="22" t="str">
        <f>IF(C58&lt;&gt;"Zw. Zweckg. Spende","",IF(G58&lt;&gt;"",CONCATENATE(X58,3,VLOOKUP(G58,'Eingabe Zweckbestimmungen'!C:E,3,FALSE))*1,CONCATENATE(X58,3000)*1))</f>
        <v/>
      </c>
      <c r="U58" s="22" t="str">
        <f t="shared" si="5"/>
        <v/>
      </c>
      <c r="V58" s="22" t="str">
        <f>IF(C58&lt;&gt;"Zw. Freie weiterzuleitende Kollekte","",IF(G58&lt;&gt;"",CONCATENATE(X58,4,VLOOKUP(G58,'Eingabe Zweckbestimmungen'!$H:$J,3,FALSE))*1,CONCATENATE(X58,4000)*1))</f>
        <v/>
      </c>
      <c r="W58" s="22" t="str">
        <f t="shared" si="6"/>
        <v/>
      </c>
      <c r="X58" s="160">
        <f>IFERROR(VLOOKUP(M58,'Stammdaten Girokonten'!$I:$K,3,FALSE),0)</f>
        <v>0</v>
      </c>
      <c r="AD58" s="202" t="str">
        <f t="shared" si="8"/>
        <v/>
      </c>
      <c r="AE58" s="203" t="str">
        <f t="shared" si="9"/>
        <v/>
      </c>
      <c r="AF58" s="204" t="str">
        <f t="shared" si="10"/>
        <v/>
      </c>
    </row>
    <row r="59" spans="1:32" x14ac:dyDescent="0.25">
      <c r="A59" s="22" t="str">
        <f t="shared" si="0"/>
        <v/>
      </c>
      <c r="B59" s="77" t="str">
        <f t="shared" si="7"/>
        <v/>
      </c>
      <c r="C59" s="149"/>
      <c r="D59" s="150" t="str">
        <f t="shared" si="1"/>
        <v/>
      </c>
      <c r="E59" s="147" t="str">
        <f t="shared" si="2"/>
        <v/>
      </c>
      <c r="F59" s="144"/>
      <c r="G59" s="148"/>
      <c r="H59" s="85" t="str">
        <f t="shared" si="3"/>
        <v/>
      </c>
      <c r="I59" s="155"/>
      <c r="J59" s="157"/>
      <c r="K59" s="155"/>
      <c r="L59" s="157"/>
      <c r="M59" s="155"/>
      <c r="N59" s="155"/>
      <c r="O59" s="154"/>
      <c r="P59" s="142"/>
      <c r="Q59" s="22" t="str">
        <f>IF(C59&lt;&gt;"Pflichtkollekte","",IF(F59&lt;&gt;"",CONCATENATE(X59,1,VLOOKUP(F59,'Eingabe Zweckbestimmungen'!$M:$O,3,FALSE)),CONCATENATE(X59,1000))*1)</f>
        <v/>
      </c>
      <c r="R59" s="22" t="str">
        <f>IF(C59&lt;&gt;"Zw. Zweckg. Kollekte","",IF(G59&lt;&gt;"",CONCATENATE(X59,2,VLOOKUP(G59,'Eingabe Zweckbestimmungen'!$C:$E,3,FALSE)),CONCATENATE(X59,2000))*1)</f>
        <v/>
      </c>
      <c r="S59" s="22" t="str">
        <f t="shared" si="4"/>
        <v/>
      </c>
      <c r="T59" s="22" t="str">
        <f>IF(C59&lt;&gt;"Zw. Zweckg. Spende","",IF(G59&lt;&gt;"",CONCATENATE(X59,3,VLOOKUP(G59,'Eingabe Zweckbestimmungen'!C:E,3,FALSE))*1,CONCATENATE(X59,3000)*1))</f>
        <v/>
      </c>
      <c r="U59" s="22" t="str">
        <f t="shared" si="5"/>
        <v/>
      </c>
      <c r="V59" s="22" t="str">
        <f>IF(C59&lt;&gt;"Zw. Freie weiterzuleitende Kollekte","",IF(G59&lt;&gt;"",CONCATENATE(X59,4,VLOOKUP(G59,'Eingabe Zweckbestimmungen'!$H:$J,3,FALSE))*1,CONCATENATE(X59,4000)*1))</f>
        <v/>
      </c>
      <c r="W59" s="22" t="str">
        <f t="shared" si="6"/>
        <v/>
      </c>
      <c r="X59" s="160">
        <f>IFERROR(VLOOKUP(M59,'Stammdaten Girokonten'!$I:$K,3,FALSE),0)</f>
        <v>0</v>
      </c>
      <c r="AD59" s="202" t="str">
        <f t="shared" si="8"/>
        <v/>
      </c>
      <c r="AE59" s="203" t="str">
        <f t="shared" si="9"/>
        <v/>
      </c>
      <c r="AF59" s="204" t="str">
        <f t="shared" si="10"/>
        <v/>
      </c>
    </row>
    <row r="60" spans="1:32" x14ac:dyDescent="0.25">
      <c r="A60" s="22" t="str">
        <f t="shared" si="0"/>
        <v/>
      </c>
      <c r="B60" s="77" t="str">
        <f t="shared" si="7"/>
        <v/>
      </c>
      <c r="C60" s="149"/>
      <c r="D60" s="150" t="str">
        <f t="shared" si="1"/>
        <v/>
      </c>
      <c r="E60" s="147" t="str">
        <f t="shared" si="2"/>
        <v/>
      </c>
      <c r="F60" s="144"/>
      <c r="G60" s="148"/>
      <c r="H60" s="85" t="str">
        <f t="shared" si="3"/>
        <v/>
      </c>
      <c r="I60" s="155"/>
      <c r="J60" s="157"/>
      <c r="K60" s="155"/>
      <c r="L60" s="157"/>
      <c r="M60" s="155"/>
      <c r="N60" s="155"/>
      <c r="O60" s="154"/>
      <c r="P60" s="142"/>
      <c r="Q60" s="22" t="str">
        <f>IF(C60&lt;&gt;"Pflichtkollekte","",IF(F60&lt;&gt;"",CONCATENATE(X60,1,VLOOKUP(F60,'Eingabe Zweckbestimmungen'!$M:$O,3,FALSE)),CONCATENATE(X60,1000))*1)</f>
        <v/>
      </c>
      <c r="R60" s="22" t="str">
        <f>IF(C60&lt;&gt;"Zw. Zweckg. Kollekte","",IF(G60&lt;&gt;"",CONCATENATE(X60,2,VLOOKUP(G60,'Eingabe Zweckbestimmungen'!$C:$E,3,FALSE)),CONCATENATE(X60,2000))*1)</f>
        <v/>
      </c>
      <c r="S60" s="22" t="str">
        <f t="shared" si="4"/>
        <v/>
      </c>
      <c r="T60" s="22" t="str">
        <f>IF(C60&lt;&gt;"Zw. Zweckg. Spende","",IF(G60&lt;&gt;"",CONCATENATE(X60,3,VLOOKUP(G60,'Eingabe Zweckbestimmungen'!C:E,3,FALSE))*1,CONCATENATE(X60,3000)*1))</f>
        <v/>
      </c>
      <c r="U60" s="22" t="str">
        <f t="shared" si="5"/>
        <v/>
      </c>
      <c r="V60" s="22" t="str">
        <f>IF(C60&lt;&gt;"Zw. Freie weiterzuleitende Kollekte","",IF(G60&lt;&gt;"",CONCATENATE(X60,4,VLOOKUP(G60,'Eingabe Zweckbestimmungen'!$H:$J,3,FALSE))*1,CONCATENATE(X60,4000)*1))</f>
        <v/>
      </c>
      <c r="W60" s="22" t="str">
        <f t="shared" si="6"/>
        <v/>
      </c>
      <c r="X60" s="160">
        <f>IFERROR(VLOOKUP(M60,'Stammdaten Girokonten'!$I:$K,3,FALSE),0)</f>
        <v>0</v>
      </c>
      <c r="AD60" s="202" t="str">
        <f t="shared" si="8"/>
        <v/>
      </c>
      <c r="AE60" s="203" t="str">
        <f t="shared" si="9"/>
        <v/>
      </c>
      <c r="AF60" s="204" t="str">
        <f t="shared" si="10"/>
        <v/>
      </c>
    </row>
    <row r="61" spans="1:32" x14ac:dyDescent="0.25">
      <c r="A61" s="22" t="str">
        <f t="shared" si="0"/>
        <v/>
      </c>
      <c r="B61" s="77" t="str">
        <f t="shared" si="7"/>
        <v/>
      </c>
      <c r="C61" s="149"/>
      <c r="D61" s="150" t="str">
        <f t="shared" si="1"/>
        <v/>
      </c>
      <c r="E61" s="147" t="str">
        <f t="shared" si="2"/>
        <v/>
      </c>
      <c r="F61" s="144"/>
      <c r="G61" s="148"/>
      <c r="H61" s="85" t="str">
        <f t="shared" si="3"/>
        <v/>
      </c>
      <c r="I61" s="155"/>
      <c r="J61" s="157"/>
      <c r="K61" s="155"/>
      <c r="L61" s="157"/>
      <c r="M61" s="155"/>
      <c r="N61" s="155"/>
      <c r="O61" s="154"/>
      <c r="P61" s="142"/>
      <c r="Q61" s="22" t="str">
        <f>IF(C61&lt;&gt;"Pflichtkollekte","",IF(F61&lt;&gt;"",CONCATENATE(X61,1,VLOOKUP(F61,'Eingabe Zweckbestimmungen'!$M:$O,3,FALSE)),CONCATENATE(X61,1000))*1)</f>
        <v/>
      </c>
      <c r="R61" s="22" t="str">
        <f>IF(C61&lt;&gt;"Zw. Zweckg. Kollekte","",IF(G61&lt;&gt;"",CONCATENATE(X61,2,VLOOKUP(G61,'Eingabe Zweckbestimmungen'!$C:$E,3,FALSE)),CONCATENATE(X61,2000))*1)</f>
        <v/>
      </c>
      <c r="S61" s="22" t="str">
        <f t="shared" si="4"/>
        <v/>
      </c>
      <c r="T61" s="22" t="str">
        <f>IF(C61&lt;&gt;"Zw. Zweckg. Spende","",IF(G61&lt;&gt;"",CONCATENATE(X61,3,VLOOKUP(G61,'Eingabe Zweckbestimmungen'!C:E,3,FALSE))*1,CONCATENATE(X61,3000)*1))</f>
        <v/>
      </c>
      <c r="U61" s="22" t="str">
        <f t="shared" si="5"/>
        <v/>
      </c>
      <c r="V61" s="22" t="str">
        <f>IF(C61&lt;&gt;"Zw. Freie weiterzuleitende Kollekte","",IF(G61&lt;&gt;"",CONCATENATE(X61,4,VLOOKUP(G61,'Eingabe Zweckbestimmungen'!$H:$J,3,FALSE))*1,CONCATENATE(X61,4000)*1))</f>
        <v/>
      </c>
      <c r="W61" s="22" t="str">
        <f t="shared" si="6"/>
        <v/>
      </c>
      <c r="X61" s="160">
        <f>IFERROR(VLOOKUP(M61,'Stammdaten Girokonten'!$I:$K,3,FALSE),0)</f>
        <v>0</v>
      </c>
      <c r="AD61" s="202" t="str">
        <f t="shared" si="8"/>
        <v/>
      </c>
      <c r="AE61" s="203" t="str">
        <f t="shared" si="9"/>
        <v/>
      </c>
      <c r="AF61" s="204" t="str">
        <f t="shared" si="10"/>
        <v/>
      </c>
    </row>
    <row r="62" spans="1:32" x14ac:dyDescent="0.25">
      <c r="A62" s="22" t="str">
        <f t="shared" si="0"/>
        <v/>
      </c>
      <c r="B62" s="77" t="str">
        <f t="shared" si="7"/>
        <v/>
      </c>
      <c r="C62" s="149"/>
      <c r="D62" s="150" t="str">
        <f t="shared" si="1"/>
        <v/>
      </c>
      <c r="E62" s="147" t="str">
        <f t="shared" si="2"/>
        <v/>
      </c>
      <c r="F62" s="144"/>
      <c r="G62" s="148"/>
      <c r="H62" s="85" t="str">
        <f t="shared" si="3"/>
        <v/>
      </c>
      <c r="I62" s="155"/>
      <c r="J62" s="157"/>
      <c r="K62" s="155"/>
      <c r="L62" s="157"/>
      <c r="M62" s="155"/>
      <c r="N62" s="155"/>
      <c r="O62" s="154"/>
      <c r="P62" s="142"/>
      <c r="Q62" s="22" t="str">
        <f>IF(C62&lt;&gt;"Pflichtkollekte","",IF(F62&lt;&gt;"",CONCATENATE(X62,1,VLOOKUP(F62,'Eingabe Zweckbestimmungen'!$M:$O,3,FALSE)),CONCATENATE(X62,1000))*1)</f>
        <v/>
      </c>
      <c r="R62" s="22" t="str">
        <f>IF(C62&lt;&gt;"Zw. Zweckg. Kollekte","",IF(G62&lt;&gt;"",CONCATENATE(X62,2,VLOOKUP(G62,'Eingabe Zweckbestimmungen'!$C:$E,3,FALSE)),CONCATENATE(X62,2000))*1)</f>
        <v/>
      </c>
      <c r="S62" s="22" t="str">
        <f t="shared" si="4"/>
        <v/>
      </c>
      <c r="T62" s="22" t="str">
        <f>IF(C62&lt;&gt;"Zw. Zweckg. Spende","",IF(G62&lt;&gt;"",CONCATENATE(X62,3,VLOOKUP(G62,'Eingabe Zweckbestimmungen'!C:E,3,FALSE))*1,CONCATENATE(X62,3000)*1))</f>
        <v/>
      </c>
      <c r="U62" s="22" t="str">
        <f t="shared" si="5"/>
        <v/>
      </c>
      <c r="V62" s="22" t="str">
        <f>IF(C62&lt;&gt;"Zw. Freie weiterzuleitende Kollekte","",IF(G62&lt;&gt;"",CONCATENATE(X62,4,VLOOKUP(G62,'Eingabe Zweckbestimmungen'!$H:$J,3,FALSE))*1,CONCATENATE(X62,4000)*1))</f>
        <v/>
      </c>
      <c r="W62" s="22" t="str">
        <f t="shared" si="6"/>
        <v/>
      </c>
      <c r="X62" s="160">
        <f>IFERROR(VLOOKUP(M62,'Stammdaten Girokonten'!$I:$K,3,FALSE),0)</f>
        <v>0</v>
      </c>
      <c r="AD62" s="202" t="str">
        <f t="shared" si="8"/>
        <v/>
      </c>
      <c r="AE62" s="203" t="str">
        <f t="shared" si="9"/>
        <v/>
      </c>
      <c r="AF62" s="204" t="str">
        <f t="shared" si="10"/>
        <v/>
      </c>
    </row>
    <row r="63" spans="1:32" x14ac:dyDescent="0.25">
      <c r="A63" s="22" t="str">
        <f t="shared" si="0"/>
        <v/>
      </c>
      <c r="B63" s="77" t="str">
        <f t="shared" si="7"/>
        <v/>
      </c>
      <c r="C63" s="149"/>
      <c r="D63" s="150" t="str">
        <f t="shared" si="1"/>
        <v/>
      </c>
      <c r="E63" s="147" t="str">
        <f t="shared" si="2"/>
        <v/>
      </c>
      <c r="F63" s="144"/>
      <c r="G63" s="148"/>
      <c r="H63" s="85" t="str">
        <f t="shared" si="3"/>
        <v/>
      </c>
      <c r="I63" s="155"/>
      <c r="J63" s="157"/>
      <c r="K63" s="155"/>
      <c r="L63" s="157"/>
      <c r="M63" s="155"/>
      <c r="N63" s="155"/>
      <c r="O63" s="154"/>
      <c r="P63" s="142"/>
      <c r="Q63" s="22" t="str">
        <f>IF(C63&lt;&gt;"Pflichtkollekte","",IF(F63&lt;&gt;"",CONCATENATE(X63,1,VLOOKUP(F63,'Eingabe Zweckbestimmungen'!$M:$O,3,FALSE)),CONCATENATE(X63,1000))*1)</f>
        <v/>
      </c>
      <c r="R63" s="22" t="str">
        <f>IF(C63&lt;&gt;"Zw. Zweckg. Kollekte","",IF(G63&lt;&gt;"",CONCATENATE(X63,2,VLOOKUP(G63,'Eingabe Zweckbestimmungen'!$C:$E,3,FALSE)),CONCATENATE(X63,2000))*1)</f>
        <v/>
      </c>
      <c r="S63" s="22" t="str">
        <f t="shared" si="4"/>
        <v/>
      </c>
      <c r="T63" s="22" t="str">
        <f>IF(C63&lt;&gt;"Zw. Zweckg. Spende","",IF(G63&lt;&gt;"",CONCATENATE(X63,3,VLOOKUP(G63,'Eingabe Zweckbestimmungen'!C:E,3,FALSE))*1,CONCATENATE(X63,3000)*1))</f>
        <v/>
      </c>
      <c r="U63" s="22" t="str">
        <f t="shared" si="5"/>
        <v/>
      </c>
      <c r="V63" s="22" t="str">
        <f>IF(C63&lt;&gt;"Zw. Freie weiterzuleitende Kollekte","",IF(G63&lt;&gt;"",CONCATENATE(X63,4,VLOOKUP(G63,'Eingabe Zweckbestimmungen'!$H:$J,3,FALSE))*1,CONCATENATE(X63,4000)*1))</f>
        <v/>
      </c>
      <c r="W63" s="22" t="str">
        <f t="shared" si="6"/>
        <v/>
      </c>
      <c r="X63" s="160">
        <f>IFERROR(VLOOKUP(M63,'Stammdaten Girokonten'!$I:$K,3,FALSE),0)</f>
        <v>0</v>
      </c>
      <c r="AD63" s="202" t="str">
        <f t="shared" si="8"/>
        <v/>
      </c>
      <c r="AE63" s="203" t="str">
        <f t="shared" si="9"/>
        <v/>
      </c>
      <c r="AF63" s="204" t="str">
        <f t="shared" si="10"/>
        <v/>
      </c>
    </row>
    <row r="64" spans="1:32" x14ac:dyDescent="0.25">
      <c r="A64" s="22" t="str">
        <f t="shared" si="0"/>
        <v/>
      </c>
      <c r="B64" s="77" t="str">
        <f t="shared" si="7"/>
        <v/>
      </c>
      <c r="C64" s="149"/>
      <c r="D64" s="150" t="str">
        <f t="shared" si="1"/>
        <v/>
      </c>
      <c r="E64" s="147" t="str">
        <f t="shared" si="2"/>
        <v/>
      </c>
      <c r="F64" s="144"/>
      <c r="G64" s="148"/>
      <c r="H64" s="85" t="str">
        <f t="shared" si="3"/>
        <v/>
      </c>
      <c r="I64" s="155"/>
      <c r="J64" s="157"/>
      <c r="K64" s="155"/>
      <c r="L64" s="157"/>
      <c r="M64" s="155"/>
      <c r="N64" s="155"/>
      <c r="O64" s="154"/>
      <c r="P64" s="142"/>
      <c r="Q64" s="22" t="str">
        <f>IF(C64&lt;&gt;"Pflichtkollekte","",IF(F64&lt;&gt;"",CONCATENATE(X64,1,VLOOKUP(F64,'Eingabe Zweckbestimmungen'!$M:$O,3,FALSE)),CONCATENATE(X64,1000))*1)</f>
        <v/>
      </c>
      <c r="R64" s="22" t="str">
        <f>IF(C64&lt;&gt;"Zw. Zweckg. Kollekte","",IF(G64&lt;&gt;"",CONCATENATE(X64,2,VLOOKUP(G64,'Eingabe Zweckbestimmungen'!$C:$E,3,FALSE)),CONCATENATE(X64,2000))*1)</f>
        <v/>
      </c>
      <c r="S64" s="22" t="str">
        <f t="shared" si="4"/>
        <v/>
      </c>
      <c r="T64" s="22" t="str">
        <f>IF(C64&lt;&gt;"Zw. Zweckg. Spende","",IF(G64&lt;&gt;"",CONCATENATE(X64,3,VLOOKUP(G64,'Eingabe Zweckbestimmungen'!C:E,3,FALSE))*1,CONCATENATE(X64,3000)*1))</f>
        <v/>
      </c>
      <c r="U64" s="22" t="str">
        <f t="shared" si="5"/>
        <v/>
      </c>
      <c r="V64" s="22" t="str">
        <f>IF(C64&lt;&gt;"Zw. Freie weiterzuleitende Kollekte","",IF(G64&lt;&gt;"",CONCATENATE(X64,4,VLOOKUP(G64,'Eingabe Zweckbestimmungen'!$H:$J,3,FALSE))*1,CONCATENATE(X64,4000)*1))</f>
        <v/>
      </c>
      <c r="W64" s="22" t="str">
        <f t="shared" si="6"/>
        <v/>
      </c>
      <c r="X64" s="160">
        <f>IFERROR(VLOOKUP(M64,'Stammdaten Girokonten'!$I:$K,3,FALSE),0)</f>
        <v>0</v>
      </c>
      <c r="AD64" s="202" t="str">
        <f t="shared" si="8"/>
        <v/>
      </c>
      <c r="AE64" s="203" t="str">
        <f t="shared" si="9"/>
        <v/>
      </c>
      <c r="AF64" s="204" t="str">
        <f t="shared" si="10"/>
        <v/>
      </c>
    </row>
    <row r="65" spans="1:32" x14ac:dyDescent="0.25">
      <c r="A65" s="22" t="str">
        <f t="shared" si="0"/>
        <v/>
      </c>
      <c r="B65" s="77" t="str">
        <f t="shared" si="7"/>
        <v/>
      </c>
      <c r="C65" s="149"/>
      <c r="D65" s="150" t="str">
        <f t="shared" si="1"/>
        <v/>
      </c>
      <c r="E65" s="147" t="str">
        <f t="shared" si="2"/>
        <v/>
      </c>
      <c r="F65" s="144"/>
      <c r="G65" s="148"/>
      <c r="H65" s="85" t="str">
        <f t="shared" si="3"/>
        <v/>
      </c>
      <c r="I65" s="155"/>
      <c r="J65" s="157"/>
      <c r="K65" s="155"/>
      <c r="L65" s="157"/>
      <c r="M65" s="155"/>
      <c r="N65" s="155"/>
      <c r="O65" s="154"/>
      <c r="P65" s="142"/>
      <c r="Q65" s="22" t="str">
        <f>IF(C65&lt;&gt;"Pflichtkollekte","",IF(F65&lt;&gt;"",CONCATENATE(X65,1,VLOOKUP(F65,'Eingabe Zweckbestimmungen'!$M:$O,3,FALSE)),CONCATENATE(X65,1000))*1)</f>
        <v/>
      </c>
      <c r="R65" s="22" t="str">
        <f>IF(C65&lt;&gt;"Zw. Zweckg. Kollekte","",IF(G65&lt;&gt;"",CONCATENATE(X65,2,VLOOKUP(G65,'Eingabe Zweckbestimmungen'!$C:$E,3,FALSE)),CONCATENATE(X65,2000))*1)</f>
        <v/>
      </c>
      <c r="S65" s="22" t="str">
        <f t="shared" si="4"/>
        <v/>
      </c>
      <c r="T65" s="22" t="str">
        <f>IF(C65&lt;&gt;"Zw. Zweckg. Spende","",IF(G65&lt;&gt;"",CONCATENATE(X65,3,VLOOKUP(G65,'Eingabe Zweckbestimmungen'!C:E,3,FALSE))*1,CONCATENATE(X65,3000)*1))</f>
        <v/>
      </c>
      <c r="U65" s="22" t="str">
        <f t="shared" si="5"/>
        <v/>
      </c>
      <c r="V65" s="22" t="str">
        <f>IF(C65&lt;&gt;"Zw. Freie weiterzuleitende Kollekte","",IF(G65&lt;&gt;"",CONCATENATE(X65,4,VLOOKUP(G65,'Eingabe Zweckbestimmungen'!$H:$J,3,FALSE))*1,CONCATENATE(X65,4000)*1))</f>
        <v/>
      </c>
      <c r="W65" s="22" t="str">
        <f t="shared" si="6"/>
        <v/>
      </c>
      <c r="X65" s="160">
        <f>IFERROR(VLOOKUP(M65,'Stammdaten Girokonten'!$I:$K,3,FALSE),0)</f>
        <v>0</v>
      </c>
      <c r="AD65" s="202" t="str">
        <f t="shared" si="8"/>
        <v/>
      </c>
      <c r="AE65" s="203" t="str">
        <f t="shared" si="9"/>
        <v/>
      </c>
      <c r="AF65" s="204" t="str">
        <f t="shared" si="10"/>
        <v/>
      </c>
    </row>
    <row r="66" spans="1:32" x14ac:dyDescent="0.25">
      <c r="A66" s="22" t="str">
        <f t="shared" si="0"/>
        <v/>
      </c>
      <c r="B66" s="77" t="str">
        <f t="shared" si="7"/>
        <v/>
      </c>
      <c r="C66" s="149"/>
      <c r="D66" s="150" t="str">
        <f t="shared" si="1"/>
        <v/>
      </c>
      <c r="E66" s="147" t="str">
        <f t="shared" si="2"/>
        <v/>
      </c>
      <c r="F66" s="144"/>
      <c r="G66" s="148"/>
      <c r="H66" s="85" t="str">
        <f t="shared" si="3"/>
        <v/>
      </c>
      <c r="I66" s="155"/>
      <c r="J66" s="157"/>
      <c r="K66" s="155"/>
      <c r="L66" s="157"/>
      <c r="M66" s="155"/>
      <c r="N66" s="155"/>
      <c r="O66" s="154"/>
      <c r="P66" s="142"/>
      <c r="Q66" s="22" t="str">
        <f>IF(C66&lt;&gt;"Pflichtkollekte","",IF(F66&lt;&gt;"",CONCATENATE(X66,1,VLOOKUP(F66,'Eingabe Zweckbestimmungen'!$M:$O,3,FALSE)),CONCATENATE(X66,1000))*1)</f>
        <v/>
      </c>
      <c r="R66" s="22" t="str">
        <f>IF(C66&lt;&gt;"Zw. Zweckg. Kollekte","",IF(G66&lt;&gt;"",CONCATENATE(X66,2,VLOOKUP(G66,'Eingabe Zweckbestimmungen'!$C:$E,3,FALSE)),CONCATENATE(X66,2000))*1)</f>
        <v/>
      </c>
      <c r="S66" s="22" t="str">
        <f t="shared" si="4"/>
        <v/>
      </c>
      <c r="T66" s="22" t="str">
        <f>IF(C66&lt;&gt;"Zw. Zweckg. Spende","",IF(G66&lt;&gt;"",CONCATENATE(X66,3,VLOOKUP(G66,'Eingabe Zweckbestimmungen'!C:E,3,FALSE))*1,CONCATENATE(X66,3000)*1))</f>
        <v/>
      </c>
      <c r="U66" s="22" t="str">
        <f t="shared" si="5"/>
        <v/>
      </c>
      <c r="V66" s="22" t="str">
        <f>IF(C66&lt;&gt;"Zw. Freie weiterzuleitende Kollekte","",IF(G66&lt;&gt;"",CONCATENATE(X66,4,VLOOKUP(G66,'Eingabe Zweckbestimmungen'!$H:$J,3,FALSE))*1,CONCATENATE(X66,4000)*1))</f>
        <v/>
      </c>
      <c r="W66" s="22" t="str">
        <f t="shared" si="6"/>
        <v/>
      </c>
      <c r="X66" s="160">
        <f>IFERROR(VLOOKUP(M66,'Stammdaten Girokonten'!$I:$K,3,FALSE),0)</f>
        <v>0</v>
      </c>
      <c r="AD66" s="202" t="str">
        <f t="shared" si="8"/>
        <v/>
      </c>
      <c r="AE66" s="203" t="str">
        <f t="shared" si="9"/>
        <v/>
      </c>
      <c r="AF66" s="204" t="str">
        <f t="shared" si="10"/>
        <v/>
      </c>
    </row>
    <row r="67" spans="1:32" x14ac:dyDescent="0.25">
      <c r="A67" s="22" t="str">
        <f t="shared" si="0"/>
        <v/>
      </c>
      <c r="B67" s="77" t="str">
        <f t="shared" si="7"/>
        <v/>
      </c>
      <c r="C67" s="149"/>
      <c r="D67" s="150" t="str">
        <f t="shared" si="1"/>
        <v/>
      </c>
      <c r="E67" s="147" t="str">
        <f t="shared" si="2"/>
        <v/>
      </c>
      <c r="F67" s="144"/>
      <c r="G67" s="148"/>
      <c r="H67" s="85" t="str">
        <f t="shared" si="3"/>
        <v/>
      </c>
      <c r="I67" s="155"/>
      <c r="J67" s="157"/>
      <c r="K67" s="155"/>
      <c r="L67" s="157"/>
      <c r="M67" s="155"/>
      <c r="N67" s="155"/>
      <c r="O67" s="154"/>
      <c r="P67" s="142"/>
      <c r="Q67" s="22" t="str">
        <f>IF(C67&lt;&gt;"Pflichtkollekte","",IF(F67&lt;&gt;"",CONCATENATE(X67,1,VLOOKUP(F67,'Eingabe Zweckbestimmungen'!$M:$O,3,FALSE)),CONCATENATE(X67,1000))*1)</f>
        <v/>
      </c>
      <c r="R67" s="22" t="str">
        <f>IF(C67&lt;&gt;"Zw. Zweckg. Kollekte","",IF(G67&lt;&gt;"",CONCATENATE(X67,2,VLOOKUP(G67,'Eingabe Zweckbestimmungen'!$C:$E,3,FALSE)),CONCATENATE(X67,2000))*1)</f>
        <v/>
      </c>
      <c r="S67" s="22" t="str">
        <f t="shared" si="4"/>
        <v/>
      </c>
      <c r="T67" s="22" t="str">
        <f>IF(C67&lt;&gt;"Zw. Zweckg. Spende","",IF(G67&lt;&gt;"",CONCATENATE(X67,3,VLOOKUP(G67,'Eingabe Zweckbestimmungen'!C:E,3,FALSE))*1,CONCATENATE(X67,3000)*1))</f>
        <v/>
      </c>
      <c r="U67" s="22" t="str">
        <f t="shared" si="5"/>
        <v/>
      </c>
      <c r="V67" s="22" t="str">
        <f>IF(C67&lt;&gt;"Zw. Freie weiterzuleitende Kollekte","",IF(G67&lt;&gt;"",CONCATENATE(X67,4,VLOOKUP(G67,'Eingabe Zweckbestimmungen'!$H:$J,3,FALSE))*1,CONCATENATE(X67,4000)*1))</f>
        <v/>
      </c>
      <c r="W67" s="22" t="str">
        <f t="shared" si="6"/>
        <v/>
      </c>
      <c r="X67" s="160">
        <f>IFERROR(VLOOKUP(M67,'Stammdaten Girokonten'!$I:$K,3,FALSE),0)</f>
        <v>0</v>
      </c>
      <c r="AD67" s="202" t="str">
        <f t="shared" si="8"/>
        <v/>
      </c>
      <c r="AE67" s="203" t="str">
        <f t="shared" si="9"/>
        <v/>
      </c>
      <c r="AF67" s="204" t="str">
        <f t="shared" si="10"/>
        <v/>
      </c>
    </row>
    <row r="68" spans="1:32" x14ac:dyDescent="0.25">
      <c r="A68" s="22" t="str">
        <f t="shared" si="0"/>
        <v/>
      </c>
      <c r="B68" s="77" t="str">
        <f t="shared" si="7"/>
        <v/>
      </c>
      <c r="C68" s="149"/>
      <c r="D68" s="150" t="str">
        <f t="shared" si="1"/>
        <v/>
      </c>
      <c r="E68" s="147" t="str">
        <f t="shared" si="2"/>
        <v/>
      </c>
      <c r="F68" s="144"/>
      <c r="G68" s="148"/>
      <c r="H68" s="85" t="str">
        <f t="shared" si="3"/>
        <v/>
      </c>
      <c r="I68" s="155"/>
      <c r="J68" s="157"/>
      <c r="K68" s="155"/>
      <c r="L68" s="157"/>
      <c r="M68" s="155"/>
      <c r="N68" s="155"/>
      <c r="O68" s="154"/>
      <c r="P68" s="142"/>
      <c r="Q68" s="22" t="str">
        <f>IF(C68&lt;&gt;"Pflichtkollekte","",IF(F68&lt;&gt;"",CONCATENATE(X68,1,VLOOKUP(F68,'Eingabe Zweckbestimmungen'!$M:$O,3,FALSE)),CONCATENATE(X68,1000))*1)</f>
        <v/>
      </c>
      <c r="R68" s="22" t="str">
        <f>IF(C68&lt;&gt;"Zw. Zweckg. Kollekte","",IF(G68&lt;&gt;"",CONCATENATE(X68,2,VLOOKUP(G68,'Eingabe Zweckbestimmungen'!$C:$E,3,FALSE)),CONCATENATE(X68,2000))*1)</f>
        <v/>
      </c>
      <c r="S68" s="22" t="str">
        <f t="shared" si="4"/>
        <v/>
      </c>
      <c r="T68" s="22" t="str">
        <f>IF(C68&lt;&gt;"Zw. Zweckg. Spende","",IF(G68&lt;&gt;"",CONCATENATE(X68,3,VLOOKUP(G68,'Eingabe Zweckbestimmungen'!C:E,3,FALSE))*1,CONCATENATE(X68,3000)*1))</f>
        <v/>
      </c>
      <c r="U68" s="22" t="str">
        <f t="shared" si="5"/>
        <v/>
      </c>
      <c r="V68" s="22" t="str">
        <f>IF(C68&lt;&gt;"Zw. Freie weiterzuleitende Kollekte","",IF(G68&lt;&gt;"",CONCATENATE(X68,4,VLOOKUP(G68,'Eingabe Zweckbestimmungen'!$H:$J,3,FALSE))*1,CONCATENATE(X68,4000)*1))</f>
        <v/>
      </c>
      <c r="W68" s="22" t="str">
        <f t="shared" si="6"/>
        <v/>
      </c>
      <c r="X68" s="160">
        <f>IFERROR(VLOOKUP(M68,'Stammdaten Girokonten'!$I:$K,3,FALSE),0)</f>
        <v>0</v>
      </c>
      <c r="AD68" s="202" t="str">
        <f t="shared" si="8"/>
        <v/>
      </c>
      <c r="AE68" s="203" t="str">
        <f t="shared" si="9"/>
        <v/>
      </c>
      <c r="AF68" s="204" t="str">
        <f t="shared" si="10"/>
        <v/>
      </c>
    </row>
    <row r="69" spans="1:32" x14ac:dyDescent="0.25">
      <c r="A69" s="22" t="str">
        <f t="shared" si="0"/>
        <v/>
      </c>
      <c r="B69" s="77" t="str">
        <f t="shared" si="7"/>
        <v/>
      </c>
      <c r="C69" s="149"/>
      <c r="D69" s="150" t="str">
        <f t="shared" si="1"/>
        <v/>
      </c>
      <c r="E69" s="147" t="str">
        <f t="shared" si="2"/>
        <v/>
      </c>
      <c r="F69" s="144"/>
      <c r="G69" s="148"/>
      <c r="H69" s="85" t="str">
        <f t="shared" si="3"/>
        <v/>
      </c>
      <c r="I69" s="155"/>
      <c r="J69" s="157"/>
      <c r="K69" s="155"/>
      <c r="L69" s="157"/>
      <c r="M69" s="155"/>
      <c r="N69" s="155"/>
      <c r="O69" s="154"/>
      <c r="P69" s="142"/>
      <c r="Q69" s="22" t="str">
        <f>IF(C69&lt;&gt;"Pflichtkollekte","",IF(F69&lt;&gt;"",CONCATENATE(X69,1,VLOOKUP(F69,'Eingabe Zweckbestimmungen'!$M:$O,3,FALSE)),CONCATENATE(X69,1000))*1)</f>
        <v/>
      </c>
      <c r="R69" s="22" t="str">
        <f>IF(C69&lt;&gt;"Zw. Zweckg. Kollekte","",IF(G69&lt;&gt;"",CONCATENATE(X69,2,VLOOKUP(G69,'Eingabe Zweckbestimmungen'!$C:$E,3,FALSE)),CONCATENATE(X69,2000))*1)</f>
        <v/>
      </c>
      <c r="S69" s="22" t="str">
        <f t="shared" si="4"/>
        <v/>
      </c>
      <c r="T69" s="22" t="str">
        <f>IF(C69&lt;&gt;"Zw. Zweckg. Spende","",IF(G69&lt;&gt;"",CONCATENATE(X69,3,VLOOKUP(G69,'Eingabe Zweckbestimmungen'!C:E,3,FALSE))*1,CONCATENATE(X69,3000)*1))</f>
        <v/>
      </c>
      <c r="U69" s="22" t="str">
        <f t="shared" si="5"/>
        <v/>
      </c>
      <c r="V69" s="22" t="str">
        <f>IF(C69&lt;&gt;"Zw. Freie weiterzuleitende Kollekte","",IF(G69&lt;&gt;"",CONCATENATE(X69,4,VLOOKUP(G69,'Eingabe Zweckbestimmungen'!$H:$J,3,FALSE))*1,CONCATENATE(X69,4000)*1))</f>
        <v/>
      </c>
      <c r="W69" s="22" t="str">
        <f t="shared" si="6"/>
        <v/>
      </c>
      <c r="X69" s="160">
        <f>IFERROR(VLOOKUP(M69,'Stammdaten Girokonten'!$I:$K,3,FALSE),0)</f>
        <v>0</v>
      </c>
      <c r="AD69" s="202" t="str">
        <f t="shared" si="8"/>
        <v/>
      </c>
      <c r="AE69" s="203" t="str">
        <f t="shared" si="9"/>
        <v/>
      </c>
      <c r="AF69" s="204" t="str">
        <f t="shared" si="10"/>
        <v/>
      </c>
    </row>
    <row r="70" spans="1:32" x14ac:dyDescent="0.25">
      <c r="A70" s="22" t="str">
        <f t="shared" si="0"/>
        <v/>
      </c>
      <c r="B70" s="77" t="str">
        <f t="shared" si="7"/>
        <v/>
      </c>
      <c r="C70" s="149"/>
      <c r="D70" s="150" t="str">
        <f t="shared" si="1"/>
        <v/>
      </c>
      <c r="E70" s="147" t="str">
        <f t="shared" si="2"/>
        <v/>
      </c>
      <c r="F70" s="144"/>
      <c r="G70" s="148"/>
      <c r="H70" s="85" t="str">
        <f t="shared" si="3"/>
        <v/>
      </c>
      <c r="I70" s="155"/>
      <c r="J70" s="157"/>
      <c r="K70" s="155"/>
      <c r="L70" s="157"/>
      <c r="M70" s="155"/>
      <c r="N70" s="155"/>
      <c r="O70" s="154"/>
      <c r="P70" s="142"/>
      <c r="Q70" s="22" t="str">
        <f>IF(C70&lt;&gt;"Pflichtkollekte","",IF(F70&lt;&gt;"",CONCATENATE(X70,1,VLOOKUP(F70,'Eingabe Zweckbestimmungen'!$M:$O,3,FALSE)),CONCATENATE(X70,1000))*1)</f>
        <v/>
      </c>
      <c r="R70" s="22" t="str">
        <f>IF(C70&lt;&gt;"Zw. Zweckg. Kollekte","",IF(G70&lt;&gt;"",CONCATENATE(X70,2,VLOOKUP(G70,'Eingabe Zweckbestimmungen'!$C:$E,3,FALSE)),CONCATENATE(X70,2000))*1)</f>
        <v/>
      </c>
      <c r="S70" s="22" t="str">
        <f t="shared" si="4"/>
        <v/>
      </c>
      <c r="T70" s="22" t="str">
        <f>IF(C70&lt;&gt;"Zw. Zweckg. Spende","",IF(G70&lt;&gt;"",CONCATENATE(X70,3,VLOOKUP(G70,'Eingabe Zweckbestimmungen'!C:E,3,FALSE))*1,CONCATENATE(X70,3000)*1))</f>
        <v/>
      </c>
      <c r="U70" s="22" t="str">
        <f t="shared" si="5"/>
        <v/>
      </c>
      <c r="V70" s="22" t="str">
        <f>IF(C70&lt;&gt;"Zw. Freie weiterzuleitende Kollekte","",IF(G70&lt;&gt;"",CONCATENATE(X70,4,VLOOKUP(G70,'Eingabe Zweckbestimmungen'!$H:$J,3,FALSE))*1,CONCATENATE(X70,4000)*1))</f>
        <v/>
      </c>
      <c r="W70" s="22" t="str">
        <f t="shared" si="6"/>
        <v/>
      </c>
      <c r="X70" s="160">
        <f>IFERROR(VLOOKUP(M70,'Stammdaten Girokonten'!$I:$K,3,FALSE),0)</f>
        <v>0</v>
      </c>
      <c r="AD70" s="202" t="str">
        <f t="shared" si="8"/>
        <v/>
      </c>
      <c r="AE70" s="203" t="str">
        <f t="shared" si="9"/>
        <v/>
      </c>
      <c r="AF70" s="204" t="str">
        <f t="shared" si="10"/>
        <v/>
      </c>
    </row>
    <row r="71" spans="1:32" x14ac:dyDescent="0.25">
      <c r="A71" s="22" t="str">
        <f t="shared" si="0"/>
        <v/>
      </c>
      <c r="B71" s="77" t="str">
        <f t="shared" si="7"/>
        <v/>
      </c>
      <c r="C71" s="149"/>
      <c r="D71" s="150" t="str">
        <f t="shared" si="1"/>
        <v/>
      </c>
      <c r="E71" s="147" t="str">
        <f t="shared" si="2"/>
        <v/>
      </c>
      <c r="F71" s="144"/>
      <c r="G71" s="148"/>
      <c r="H71" s="85" t="str">
        <f t="shared" si="3"/>
        <v/>
      </c>
      <c r="I71" s="155"/>
      <c r="J71" s="157"/>
      <c r="K71" s="155"/>
      <c r="L71" s="157"/>
      <c r="M71" s="155"/>
      <c r="N71" s="155"/>
      <c r="O71" s="154"/>
      <c r="P71" s="142"/>
      <c r="Q71" s="22" t="str">
        <f>IF(C71&lt;&gt;"Pflichtkollekte","",IF(F71&lt;&gt;"",CONCATENATE(X71,1,VLOOKUP(F71,'Eingabe Zweckbestimmungen'!$M:$O,3,FALSE)),CONCATENATE(X71,1000))*1)</f>
        <v/>
      </c>
      <c r="R71" s="22" t="str">
        <f>IF(C71&lt;&gt;"Zw. Zweckg. Kollekte","",IF(G71&lt;&gt;"",CONCATENATE(X71,2,VLOOKUP(G71,'Eingabe Zweckbestimmungen'!$C:$E,3,FALSE)),CONCATENATE(X71,2000))*1)</f>
        <v/>
      </c>
      <c r="S71" s="22" t="str">
        <f t="shared" si="4"/>
        <v/>
      </c>
      <c r="T71" s="22" t="str">
        <f>IF(C71&lt;&gt;"Zw. Zweckg. Spende","",IF(G71&lt;&gt;"",CONCATENATE(X71,3,VLOOKUP(G71,'Eingabe Zweckbestimmungen'!C:E,3,FALSE))*1,CONCATENATE(X71,3000)*1))</f>
        <v/>
      </c>
      <c r="U71" s="22" t="str">
        <f t="shared" si="5"/>
        <v/>
      </c>
      <c r="V71" s="22" t="str">
        <f>IF(C71&lt;&gt;"Zw. Freie weiterzuleitende Kollekte","",IF(G71&lt;&gt;"",CONCATENATE(X71,4,VLOOKUP(G71,'Eingabe Zweckbestimmungen'!$H:$J,3,FALSE))*1,CONCATENATE(X71,4000)*1))</f>
        <v/>
      </c>
      <c r="W71" s="22" t="str">
        <f t="shared" si="6"/>
        <v/>
      </c>
      <c r="X71" s="160">
        <f>IFERROR(VLOOKUP(M71,'Stammdaten Girokonten'!$I:$K,3,FALSE),0)</f>
        <v>0</v>
      </c>
      <c r="AD71" s="202" t="str">
        <f t="shared" si="8"/>
        <v/>
      </c>
      <c r="AE71" s="203" t="str">
        <f t="shared" si="9"/>
        <v/>
      </c>
      <c r="AF71" s="204" t="str">
        <f t="shared" si="10"/>
        <v/>
      </c>
    </row>
    <row r="72" spans="1:32" x14ac:dyDescent="0.25">
      <c r="A72" s="22" t="str">
        <f t="shared" si="0"/>
        <v/>
      </c>
      <c r="B72" s="77" t="str">
        <f t="shared" si="7"/>
        <v/>
      </c>
      <c r="C72" s="149"/>
      <c r="D72" s="150" t="str">
        <f t="shared" si="1"/>
        <v/>
      </c>
      <c r="E72" s="147" t="str">
        <f t="shared" si="2"/>
        <v/>
      </c>
      <c r="F72" s="144"/>
      <c r="G72" s="148"/>
      <c r="H72" s="85" t="str">
        <f t="shared" si="3"/>
        <v/>
      </c>
      <c r="I72" s="155"/>
      <c r="J72" s="157"/>
      <c r="K72" s="155"/>
      <c r="L72" s="157"/>
      <c r="M72" s="155"/>
      <c r="N72" s="155"/>
      <c r="O72" s="154"/>
      <c r="P72" s="142"/>
      <c r="Q72" s="22" t="str">
        <f>IF(C72&lt;&gt;"Pflichtkollekte","",IF(F72&lt;&gt;"",CONCATENATE(X72,1,VLOOKUP(F72,'Eingabe Zweckbestimmungen'!$M:$O,3,FALSE)),CONCATENATE(X72,1000))*1)</f>
        <v/>
      </c>
      <c r="R72" s="22" t="str">
        <f>IF(C72&lt;&gt;"Zw. Zweckg. Kollekte","",IF(G72&lt;&gt;"",CONCATENATE(X72,2,VLOOKUP(G72,'Eingabe Zweckbestimmungen'!$C:$E,3,FALSE)),CONCATENATE(X72,2000))*1)</f>
        <v/>
      </c>
      <c r="S72" s="22" t="str">
        <f t="shared" si="4"/>
        <v/>
      </c>
      <c r="T72" s="22" t="str">
        <f>IF(C72&lt;&gt;"Zw. Zweckg. Spende","",IF(G72&lt;&gt;"",CONCATENATE(X72,3,VLOOKUP(G72,'Eingabe Zweckbestimmungen'!C:E,3,FALSE))*1,CONCATENATE(X72,3000)*1))</f>
        <v/>
      </c>
      <c r="U72" s="22" t="str">
        <f t="shared" si="5"/>
        <v/>
      </c>
      <c r="V72" s="22" t="str">
        <f>IF(C72&lt;&gt;"Zw. Freie weiterzuleitende Kollekte","",IF(G72&lt;&gt;"",CONCATENATE(X72,4,VLOOKUP(G72,'Eingabe Zweckbestimmungen'!$H:$J,3,FALSE))*1,CONCATENATE(X72,4000)*1))</f>
        <v/>
      </c>
      <c r="W72" s="22" t="str">
        <f t="shared" si="6"/>
        <v/>
      </c>
      <c r="X72" s="160">
        <f>IFERROR(VLOOKUP(M72,'Stammdaten Girokonten'!$I:$K,3,FALSE),0)</f>
        <v>0</v>
      </c>
      <c r="AD72" s="202" t="str">
        <f t="shared" si="8"/>
        <v/>
      </c>
      <c r="AE72" s="203" t="str">
        <f t="shared" si="9"/>
        <v/>
      </c>
      <c r="AF72" s="204" t="str">
        <f t="shared" si="10"/>
        <v/>
      </c>
    </row>
    <row r="73" spans="1:32" x14ac:dyDescent="0.25">
      <c r="A73" s="22" t="str">
        <f t="shared" si="0"/>
        <v/>
      </c>
      <c r="B73" s="77" t="str">
        <f t="shared" si="7"/>
        <v/>
      </c>
      <c r="C73" s="149"/>
      <c r="D73" s="150" t="str">
        <f t="shared" si="1"/>
        <v/>
      </c>
      <c r="E73" s="147" t="str">
        <f t="shared" si="2"/>
        <v/>
      </c>
      <c r="F73" s="144"/>
      <c r="G73" s="148"/>
      <c r="H73" s="85" t="str">
        <f t="shared" si="3"/>
        <v/>
      </c>
      <c r="I73" s="155"/>
      <c r="J73" s="157"/>
      <c r="K73" s="155"/>
      <c r="L73" s="157"/>
      <c r="M73" s="155"/>
      <c r="N73" s="155"/>
      <c r="O73" s="154"/>
      <c r="P73" s="142"/>
      <c r="Q73" s="22" t="str">
        <f>IF(C73&lt;&gt;"Pflichtkollekte","",IF(F73&lt;&gt;"",CONCATENATE(X73,1,VLOOKUP(F73,'Eingabe Zweckbestimmungen'!$M:$O,3,FALSE)),CONCATENATE(X73,1000))*1)</f>
        <v/>
      </c>
      <c r="R73" s="22" t="str">
        <f>IF(C73&lt;&gt;"Zw. Zweckg. Kollekte","",IF(G73&lt;&gt;"",CONCATENATE(X73,2,VLOOKUP(G73,'Eingabe Zweckbestimmungen'!$C:$E,3,FALSE)),CONCATENATE(X73,2000))*1)</f>
        <v/>
      </c>
      <c r="S73" s="22" t="str">
        <f t="shared" si="4"/>
        <v/>
      </c>
      <c r="T73" s="22" t="str">
        <f>IF(C73&lt;&gt;"Zw. Zweckg. Spende","",IF(G73&lt;&gt;"",CONCATENATE(X73,3,VLOOKUP(G73,'Eingabe Zweckbestimmungen'!C:E,3,FALSE))*1,CONCATENATE(X73,3000)*1))</f>
        <v/>
      </c>
      <c r="U73" s="22" t="str">
        <f t="shared" si="5"/>
        <v/>
      </c>
      <c r="V73" s="22" t="str">
        <f>IF(C73&lt;&gt;"Zw. Freie weiterzuleitende Kollekte","",IF(G73&lt;&gt;"",CONCATENATE(X73,4,VLOOKUP(G73,'Eingabe Zweckbestimmungen'!$H:$J,3,FALSE))*1,CONCATENATE(X73,4000)*1))</f>
        <v/>
      </c>
      <c r="W73" s="22" t="str">
        <f t="shared" si="6"/>
        <v/>
      </c>
      <c r="X73" s="160">
        <f>IFERROR(VLOOKUP(M73,'Stammdaten Girokonten'!$I:$K,3,FALSE),0)</f>
        <v>0</v>
      </c>
      <c r="AD73" s="202" t="str">
        <f t="shared" si="8"/>
        <v/>
      </c>
      <c r="AE73" s="203" t="str">
        <f t="shared" si="9"/>
        <v/>
      </c>
      <c r="AF73" s="204" t="str">
        <f t="shared" si="10"/>
        <v/>
      </c>
    </row>
    <row r="74" spans="1:32" x14ac:dyDescent="0.25">
      <c r="A74" s="22" t="str">
        <f t="shared" si="0"/>
        <v/>
      </c>
      <c r="B74" s="77" t="str">
        <f t="shared" si="7"/>
        <v/>
      </c>
      <c r="C74" s="149"/>
      <c r="D74" s="150" t="str">
        <f t="shared" si="1"/>
        <v/>
      </c>
      <c r="E74" s="147" t="str">
        <f t="shared" si="2"/>
        <v/>
      </c>
      <c r="F74" s="144"/>
      <c r="G74" s="148"/>
      <c r="H74" s="85" t="str">
        <f t="shared" si="3"/>
        <v/>
      </c>
      <c r="I74" s="155"/>
      <c r="J74" s="157"/>
      <c r="K74" s="155"/>
      <c r="L74" s="157"/>
      <c r="M74" s="155"/>
      <c r="N74" s="155"/>
      <c r="O74" s="154"/>
      <c r="P74" s="142"/>
      <c r="Q74" s="22" t="str">
        <f>IF(C74&lt;&gt;"Pflichtkollekte","",IF(F74&lt;&gt;"",CONCATENATE(X74,1,VLOOKUP(F74,'Eingabe Zweckbestimmungen'!$M:$O,3,FALSE)),CONCATENATE(X74,1000))*1)</f>
        <v/>
      </c>
      <c r="R74" s="22" t="str">
        <f>IF(C74&lt;&gt;"Zw. Zweckg. Kollekte","",IF(G74&lt;&gt;"",CONCATENATE(X74,2,VLOOKUP(G74,'Eingabe Zweckbestimmungen'!$C:$E,3,FALSE)),CONCATENATE(X74,2000))*1)</f>
        <v/>
      </c>
      <c r="S74" s="22" t="str">
        <f t="shared" si="4"/>
        <v/>
      </c>
      <c r="T74" s="22" t="str">
        <f>IF(C74&lt;&gt;"Zw. Zweckg. Spende","",IF(G74&lt;&gt;"",CONCATENATE(X74,3,VLOOKUP(G74,'Eingabe Zweckbestimmungen'!C:E,3,FALSE))*1,CONCATENATE(X74,3000)*1))</f>
        <v/>
      </c>
      <c r="U74" s="22" t="str">
        <f t="shared" si="5"/>
        <v/>
      </c>
      <c r="V74" s="22" t="str">
        <f>IF(C74&lt;&gt;"Zw. Freie weiterzuleitende Kollekte","",IF(G74&lt;&gt;"",CONCATENATE(X74,4,VLOOKUP(G74,'Eingabe Zweckbestimmungen'!$H:$J,3,FALSE))*1,CONCATENATE(X74,4000)*1))</f>
        <v/>
      </c>
      <c r="W74" s="22" t="str">
        <f t="shared" si="6"/>
        <v/>
      </c>
      <c r="X74" s="160">
        <f>IFERROR(VLOOKUP(M74,'Stammdaten Girokonten'!$I:$K,3,FALSE),0)</f>
        <v>0</v>
      </c>
      <c r="AD74" s="202" t="str">
        <f t="shared" si="8"/>
        <v/>
      </c>
      <c r="AE74" s="203" t="str">
        <f t="shared" si="9"/>
        <v/>
      </c>
      <c r="AF74" s="204" t="str">
        <f t="shared" si="10"/>
        <v/>
      </c>
    </row>
    <row r="75" spans="1:32" x14ac:dyDescent="0.25">
      <c r="A75" s="22" t="str">
        <f t="shared" si="0"/>
        <v/>
      </c>
      <c r="B75" s="77" t="str">
        <f t="shared" si="7"/>
        <v/>
      </c>
      <c r="C75" s="149"/>
      <c r="D75" s="150" t="str">
        <f t="shared" si="1"/>
        <v/>
      </c>
      <c r="E75" s="147" t="str">
        <f t="shared" si="2"/>
        <v/>
      </c>
      <c r="F75" s="144"/>
      <c r="G75" s="148"/>
      <c r="H75" s="85" t="str">
        <f t="shared" si="3"/>
        <v/>
      </c>
      <c r="I75" s="155"/>
      <c r="J75" s="157"/>
      <c r="K75" s="155"/>
      <c r="L75" s="157"/>
      <c r="M75" s="155"/>
      <c r="N75" s="155"/>
      <c r="O75" s="154"/>
      <c r="P75" s="142"/>
      <c r="Q75" s="22" t="str">
        <f>IF(C75&lt;&gt;"Pflichtkollekte","",IF(F75&lt;&gt;"",CONCATENATE(X75,1,VLOOKUP(F75,'Eingabe Zweckbestimmungen'!$M:$O,3,FALSE)),CONCATENATE(X75,1000))*1)</f>
        <v/>
      </c>
      <c r="R75" s="22" t="str">
        <f>IF(C75&lt;&gt;"Zw. Zweckg. Kollekte","",IF(G75&lt;&gt;"",CONCATENATE(X75,2,VLOOKUP(G75,'Eingabe Zweckbestimmungen'!$C:$E,3,FALSE)),CONCATENATE(X75,2000))*1)</f>
        <v/>
      </c>
      <c r="S75" s="22" t="str">
        <f t="shared" si="4"/>
        <v/>
      </c>
      <c r="T75" s="22" t="str">
        <f>IF(C75&lt;&gt;"Zw. Zweckg. Spende","",IF(G75&lt;&gt;"",CONCATENATE(X75,3,VLOOKUP(G75,'Eingabe Zweckbestimmungen'!C:E,3,FALSE))*1,CONCATENATE(X75,3000)*1))</f>
        <v/>
      </c>
      <c r="U75" s="22" t="str">
        <f t="shared" si="5"/>
        <v/>
      </c>
      <c r="V75" s="22" t="str">
        <f>IF(C75&lt;&gt;"Zw. Freie weiterzuleitende Kollekte","",IF(G75&lt;&gt;"",CONCATENATE(X75,4,VLOOKUP(G75,'Eingabe Zweckbestimmungen'!$H:$J,3,FALSE))*1,CONCATENATE(X75,4000)*1))</f>
        <v/>
      </c>
      <c r="W75" s="22" t="str">
        <f t="shared" si="6"/>
        <v/>
      </c>
      <c r="X75" s="160">
        <f>IFERROR(VLOOKUP(M75,'Stammdaten Girokonten'!$I:$K,3,FALSE),0)</f>
        <v>0</v>
      </c>
      <c r="AD75" s="202" t="str">
        <f t="shared" si="8"/>
        <v/>
      </c>
      <c r="AE75" s="203" t="str">
        <f t="shared" si="9"/>
        <v/>
      </c>
      <c r="AF75" s="204" t="str">
        <f t="shared" si="10"/>
        <v/>
      </c>
    </row>
    <row r="76" spans="1:32" x14ac:dyDescent="0.25">
      <c r="A76" s="22" t="str">
        <f t="shared" si="0"/>
        <v/>
      </c>
      <c r="B76" s="77" t="str">
        <f t="shared" si="7"/>
        <v/>
      </c>
      <c r="C76" s="149"/>
      <c r="D76" s="150" t="str">
        <f t="shared" si="1"/>
        <v/>
      </c>
      <c r="E76" s="147" t="str">
        <f t="shared" si="2"/>
        <v/>
      </c>
      <c r="F76" s="144"/>
      <c r="G76" s="148"/>
      <c r="H76" s="85" t="str">
        <f t="shared" si="3"/>
        <v/>
      </c>
      <c r="I76" s="155"/>
      <c r="J76" s="157"/>
      <c r="K76" s="155"/>
      <c r="L76" s="157"/>
      <c r="M76" s="155"/>
      <c r="N76" s="155"/>
      <c r="O76" s="154"/>
      <c r="P76" s="142"/>
      <c r="Q76" s="22" t="str">
        <f>IF(C76&lt;&gt;"Pflichtkollekte","",IF(F76&lt;&gt;"",CONCATENATE(X76,1,VLOOKUP(F76,'Eingabe Zweckbestimmungen'!$M:$O,3,FALSE)),CONCATENATE(X76,1000))*1)</f>
        <v/>
      </c>
      <c r="R76" s="22" t="str">
        <f>IF(C76&lt;&gt;"Zw. Zweckg. Kollekte","",IF(G76&lt;&gt;"",CONCATENATE(X76,2,VLOOKUP(G76,'Eingabe Zweckbestimmungen'!$C:$E,3,FALSE)),CONCATENATE(X76,2000))*1)</f>
        <v/>
      </c>
      <c r="S76" s="22" t="str">
        <f t="shared" si="4"/>
        <v/>
      </c>
      <c r="T76" s="22" t="str">
        <f>IF(C76&lt;&gt;"Zw. Zweckg. Spende","",IF(G76&lt;&gt;"",CONCATENATE(X76,3,VLOOKUP(G76,'Eingabe Zweckbestimmungen'!C:E,3,FALSE))*1,CONCATENATE(X76,3000)*1))</f>
        <v/>
      </c>
      <c r="U76" s="22" t="str">
        <f t="shared" si="5"/>
        <v/>
      </c>
      <c r="V76" s="22" t="str">
        <f>IF(C76&lt;&gt;"Zw. Freie weiterzuleitende Kollekte","",IF(G76&lt;&gt;"",CONCATENATE(X76,4,VLOOKUP(G76,'Eingabe Zweckbestimmungen'!$H:$J,3,FALSE))*1,CONCATENATE(X76,4000)*1))</f>
        <v/>
      </c>
      <c r="W76" s="22" t="str">
        <f t="shared" si="6"/>
        <v/>
      </c>
      <c r="X76" s="160">
        <f>IFERROR(VLOOKUP(M76,'Stammdaten Girokonten'!$I:$K,3,FALSE),0)</f>
        <v>0</v>
      </c>
      <c r="AD76" s="202" t="str">
        <f t="shared" si="8"/>
        <v/>
      </c>
      <c r="AE76" s="203" t="str">
        <f t="shared" si="9"/>
        <v/>
      </c>
      <c r="AF76" s="204" t="str">
        <f t="shared" si="10"/>
        <v/>
      </c>
    </row>
    <row r="77" spans="1:32" x14ac:dyDescent="0.25">
      <c r="A77" s="22" t="str">
        <f t="shared" si="0"/>
        <v/>
      </c>
      <c r="B77" s="77" t="str">
        <f t="shared" si="7"/>
        <v/>
      </c>
      <c r="C77" s="149"/>
      <c r="D77" s="150" t="str">
        <f t="shared" si="1"/>
        <v/>
      </c>
      <c r="E77" s="147" t="str">
        <f t="shared" si="2"/>
        <v/>
      </c>
      <c r="F77" s="144"/>
      <c r="G77" s="148"/>
      <c r="H77" s="85" t="str">
        <f t="shared" si="3"/>
        <v/>
      </c>
      <c r="I77" s="155"/>
      <c r="J77" s="157"/>
      <c r="K77" s="155"/>
      <c r="L77" s="157"/>
      <c r="M77" s="155"/>
      <c r="N77" s="155"/>
      <c r="O77" s="154"/>
      <c r="P77" s="142"/>
      <c r="Q77" s="22" t="str">
        <f>IF(C77&lt;&gt;"Pflichtkollekte","",IF(F77&lt;&gt;"",CONCATENATE(X77,1,VLOOKUP(F77,'Eingabe Zweckbestimmungen'!$M:$O,3,FALSE)),CONCATENATE(X77,1000))*1)</f>
        <v/>
      </c>
      <c r="R77" s="22" t="str">
        <f>IF(C77&lt;&gt;"Zw. Zweckg. Kollekte","",IF(G77&lt;&gt;"",CONCATENATE(X77,2,VLOOKUP(G77,'Eingabe Zweckbestimmungen'!$C:$E,3,FALSE)),CONCATENATE(X77,2000))*1)</f>
        <v/>
      </c>
      <c r="S77" s="22" t="str">
        <f t="shared" si="4"/>
        <v/>
      </c>
      <c r="T77" s="22" t="str">
        <f>IF(C77&lt;&gt;"Zw. Zweckg. Spende","",IF(G77&lt;&gt;"",CONCATENATE(X77,3,VLOOKUP(G77,'Eingabe Zweckbestimmungen'!C:E,3,FALSE))*1,CONCATENATE(X77,3000)*1))</f>
        <v/>
      </c>
      <c r="U77" s="22" t="str">
        <f t="shared" si="5"/>
        <v/>
      </c>
      <c r="V77" s="22" t="str">
        <f>IF(C77&lt;&gt;"Zw. Freie weiterzuleitende Kollekte","",IF(G77&lt;&gt;"",CONCATENATE(X77,4,VLOOKUP(G77,'Eingabe Zweckbestimmungen'!$H:$J,3,FALSE))*1,CONCATENATE(X77,4000)*1))</f>
        <v/>
      </c>
      <c r="W77" s="22" t="str">
        <f t="shared" si="6"/>
        <v/>
      </c>
      <c r="X77" s="160">
        <f>IFERROR(VLOOKUP(M77,'Stammdaten Girokonten'!$I:$K,3,FALSE),0)</f>
        <v>0</v>
      </c>
      <c r="AD77" s="202" t="str">
        <f t="shared" si="8"/>
        <v/>
      </c>
      <c r="AE77" s="203" t="str">
        <f t="shared" si="9"/>
        <v/>
      </c>
      <c r="AF77" s="204" t="str">
        <f t="shared" si="10"/>
        <v/>
      </c>
    </row>
    <row r="78" spans="1:32" x14ac:dyDescent="0.25">
      <c r="A78" s="22" t="str">
        <f t="shared" si="0"/>
        <v/>
      </c>
      <c r="B78" s="77" t="str">
        <f t="shared" si="7"/>
        <v/>
      </c>
      <c r="C78" s="149"/>
      <c r="D78" s="150" t="str">
        <f t="shared" si="1"/>
        <v/>
      </c>
      <c r="E78" s="147" t="str">
        <f t="shared" si="2"/>
        <v/>
      </c>
      <c r="F78" s="144"/>
      <c r="G78" s="148"/>
      <c r="H78" s="85" t="str">
        <f t="shared" si="3"/>
        <v/>
      </c>
      <c r="I78" s="155"/>
      <c r="J78" s="157"/>
      <c r="K78" s="155"/>
      <c r="L78" s="157"/>
      <c r="M78" s="155"/>
      <c r="N78" s="155"/>
      <c r="O78" s="154"/>
      <c r="P78" s="142"/>
      <c r="Q78" s="22" t="str">
        <f>IF(C78&lt;&gt;"Pflichtkollekte","",IF(F78&lt;&gt;"",CONCATENATE(X78,1,VLOOKUP(F78,'Eingabe Zweckbestimmungen'!$M:$O,3,FALSE)),CONCATENATE(X78,1000))*1)</f>
        <v/>
      </c>
      <c r="R78" s="22" t="str">
        <f>IF(C78&lt;&gt;"Zw. Zweckg. Kollekte","",IF(G78&lt;&gt;"",CONCATENATE(X78,2,VLOOKUP(G78,'Eingabe Zweckbestimmungen'!$C:$E,3,FALSE)),CONCATENATE(X78,2000))*1)</f>
        <v/>
      </c>
      <c r="S78" s="22" t="str">
        <f t="shared" si="4"/>
        <v/>
      </c>
      <c r="T78" s="22" t="str">
        <f>IF(C78&lt;&gt;"Zw. Zweckg. Spende","",IF(G78&lt;&gt;"",CONCATENATE(X78,3,VLOOKUP(G78,'Eingabe Zweckbestimmungen'!C:E,3,FALSE))*1,CONCATENATE(X78,3000)*1))</f>
        <v/>
      </c>
      <c r="U78" s="22" t="str">
        <f t="shared" si="5"/>
        <v/>
      </c>
      <c r="V78" s="22" t="str">
        <f>IF(C78&lt;&gt;"Zw. Freie weiterzuleitende Kollekte","",IF(G78&lt;&gt;"",CONCATENATE(X78,4,VLOOKUP(G78,'Eingabe Zweckbestimmungen'!$H:$J,3,FALSE))*1,CONCATENATE(X78,4000)*1))</f>
        <v/>
      </c>
      <c r="W78" s="22" t="str">
        <f t="shared" si="6"/>
        <v/>
      </c>
      <c r="X78" s="160">
        <f>IFERROR(VLOOKUP(M78,'Stammdaten Girokonten'!$I:$K,3,FALSE),0)</f>
        <v>0</v>
      </c>
      <c r="AD78" s="202" t="str">
        <f t="shared" si="8"/>
        <v/>
      </c>
      <c r="AE78" s="203" t="str">
        <f t="shared" si="9"/>
        <v/>
      </c>
      <c r="AF78" s="204" t="str">
        <f t="shared" si="10"/>
        <v/>
      </c>
    </row>
    <row r="79" spans="1:32" x14ac:dyDescent="0.25">
      <c r="A79" s="22" t="str">
        <f t="shared" si="0"/>
        <v/>
      </c>
      <c r="B79" s="77" t="str">
        <f t="shared" si="7"/>
        <v/>
      </c>
      <c r="C79" s="149"/>
      <c r="D79" s="150" t="str">
        <f t="shared" si="1"/>
        <v/>
      </c>
      <c r="E79" s="147" t="str">
        <f t="shared" si="2"/>
        <v/>
      </c>
      <c r="F79" s="144"/>
      <c r="G79" s="148"/>
      <c r="H79" s="85" t="str">
        <f t="shared" si="3"/>
        <v/>
      </c>
      <c r="I79" s="155"/>
      <c r="J79" s="157"/>
      <c r="K79" s="155"/>
      <c r="L79" s="157"/>
      <c r="M79" s="155"/>
      <c r="N79" s="155"/>
      <c r="O79" s="154"/>
      <c r="P79" s="142"/>
      <c r="Q79" s="22" t="str">
        <f>IF(C79&lt;&gt;"Pflichtkollekte","",IF(F79&lt;&gt;"",CONCATENATE(X79,1,VLOOKUP(F79,'Eingabe Zweckbestimmungen'!$M:$O,3,FALSE)),CONCATENATE(X79,1000))*1)</f>
        <v/>
      </c>
      <c r="R79" s="22" t="str">
        <f>IF(C79&lt;&gt;"Zw. Zweckg. Kollekte","",IF(G79&lt;&gt;"",CONCATENATE(X79,2,VLOOKUP(G79,'Eingabe Zweckbestimmungen'!$C:$E,3,FALSE)),CONCATENATE(X79,2000))*1)</f>
        <v/>
      </c>
      <c r="S79" s="22" t="str">
        <f t="shared" si="4"/>
        <v/>
      </c>
      <c r="T79" s="22" t="str">
        <f>IF(C79&lt;&gt;"Zw. Zweckg. Spende","",IF(G79&lt;&gt;"",CONCATENATE(X79,3,VLOOKUP(G79,'Eingabe Zweckbestimmungen'!C:E,3,FALSE))*1,CONCATENATE(X79,3000)*1))</f>
        <v/>
      </c>
      <c r="U79" s="22" t="str">
        <f t="shared" si="5"/>
        <v/>
      </c>
      <c r="V79" s="22" t="str">
        <f>IF(C79&lt;&gt;"Zw. Freie weiterzuleitende Kollekte","",IF(G79&lt;&gt;"",CONCATENATE(X79,4,VLOOKUP(G79,'Eingabe Zweckbestimmungen'!$H:$J,3,FALSE))*1,CONCATENATE(X79,4000)*1))</f>
        <v/>
      </c>
      <c r="W79" s="22" t="str">
        <f t="shared" si="6"/>
        <v/>
      </c>
      <c r="X79" s="160">
        <f>IFERROR(VLOOKUP(M79,'Stammdaten Girokonten'!$I:$K,3,FALSE),0)</f>
        <v>0</v>
      </c>
      <c r="AD79" s="202" t="str">
        <f t="shared" si="8"/>
        <v/>
      </c>
      <c r="AE79" s="203" t="str">
        <f t="shared" si="9"/>
        <v/>
      </c>
      <c r="AF79" s="204" t="str">
        <f t="shared" si="10"/>
        <v/>
      </c>
    </row>
    <row r="80" spans="1:32" x14ac:dyDescent="0.25">
      <c r="A80" s="22" t="str">
        <f t="shared" si="0"/>
        <v/>
      </c>
      <c r="B80" s="77" t="str">
        <f t="shared" si="7"/>
        <v/>
      </c>
      <c r="C80" s="149"/>
      <c r="D80" s="150" t="str">
        <f t="shared" si="1"/>
        <v/>
      </c>
      <c r="E80" s="147" t="str">
        <f t="shared" si="2"/>
        <v/>
      </c>
      <c r="F80" s="144"/>
      <c r="G80" s="148"/>
      <c r="H80" s="85" t="str">
        <f t="shared" si="3"/>
        <v/>
      </c>
      <c r="I80" s="155"/>
      <c r="J80" s="157"/>
      <c r="K80" s="155"/>
      <c r="L80" s="157"/>
      <c r="M80" s="155"/>
      <c r="N80" s="155"/>
      <c r="O80" s="154"/>
      <c r="P80" s="142"/>
      <c r="Q80" s="22" t="str">
        <f>IF(C80&lt;&gt;"Pflichtkollekte","",IF(F80&lt;&gt;"",CONCATENATE(X80,1,VLOOKUP(F80,'Eingabe Zweckbestimmungen'!$M:$O,3,FALSE)),CONCATENATE(X80,1000))*1)</f>
        <v/>
      </c>
      <c r="R80" s="22" t="str">
        <f>IF(C80&lt;&gt;"Zw. Zweckg. Kollekte","",IF(G80&lt;&gt;"",CONCATENATE(X80,2,VLOOKUP(G80,'Eingabe Zweckbestimmungen'!$C:$E,3,FALSE)),CONCATENATE(X80,2000))*1)</f>
        <v/>
      </c>
      <c r="S80" s="22" t="str">
        <f t="shared" si="4"/>
        <v/>
      </c>
      <c r="T80" s="22" t="str">
        <f>IF(C80&lt;&gt;"Zw. Zweckg. Spende","",IF(G80&lt;&gt;"",CONCATENATE(X80,3,VLOOKUP(G80,'Eingabe Zweckbestimmungen'!C:E,3,FALSE))*1,CONCATENATE(X80,3000)*1))</f>
        <v/>
      </c>
      <c r="U80" s="22" t="str">
        <f t="shared" si="5"/>
        <v/>
      </c>
      <c r="V80" s="22" t="str">
        <f>IF(C80&lt;&gt;"Zw. Freie weiterzuleitende Kollekte","",IF(G80&lt;&gt;"",CONCATENATE(X80,4,VLOOKUP(G80,'Eingabe Zweckbestimmungen'!$H:$J,3,FALSE))*1,CONCATENATE(X80,4000)*1))</f>
        <v/>
      </c>
      <c r="W80" s="22" t="str">
        <f t="shared" si="6"/>
        <v/>
      </c>
      <c r="X80" s="160">
        <f>IFERROR(VLOOKUP(M80,'Stammdaten Girokonten'!$I:$K,3,FALSE),0)</f>
        <v>0</v>
      </c>
      <c r="AD80" s="202" t="str">
        <f t="shared" si="8"/>
        <v/>
      </c>
      <c r="AE80" s="203" t="str">
        <f t="shared" si="9"/>
        <v/>
      </c>
      <c r="AF80" s="204" t="str">
        <f t="shared" si="10"/>
        <v/>
      </c>
    </row>
    <row r="81" spans="1:32" x14ac:dyDescent="0.25">
      <c r="A81" s="22" t="str">
        <f t="shared" si="0"/>
        <v/>
      </c>
      <c r="B81" s="77" t="str">
        <f t="shared" si="7"/>
        <v/>
      </c>
      <c r="C81" s="149"/>
      <c r="D81" s="150" t="str">
        <f t="shared" si="1"/>
        <v/>
      </c>
      <c r="E81" s="147" t="str">
        <f t="shared" si="2"/>
        <v/>
      </c>
      <c r="F81" s="144"/>
      <c r="G81" s="148"/>
      <c r="H81" s="85" t="str">
        <f t="shared" si="3"/>
        <v/>
      </c>
      <c r="I81" s="155"/>
      <c r="J81" s="157"/>
      <c r="K81" s="155"/>
      <c r="L81" s="157"/>
      <c r="M81" s="155"/>
      <c r="N81" s="155"/>
      <c r="O81" s="154"/>
      <c r="P81" s="142"/>
      <c r="Q81" s="22" t="str">
        <f>IF(C81&lt;&gt;"Pflichtkollekte","",IF(F81&lt;&gt;"",CONCATENATE(X81,1,VLOOKUP(F81,'Eingabe Zweckbestimmungen'!$M:$O,3,FALSE)),CONCATENATE(X81,1000))*1)</f>
        <v/>
      </c>
      <c r="R81" s="22" t="str">
        <f>IF(C81&lt;&gt;"Zw. Zweckg. Kollekte","",IF(G81&lt;&gt;"",CONCATENATE(X81,2,VLOOKUP(G81,'Eingabe Zweckbestimmungen'!$C:$E,3,FALSE)),CONCATENATE(X81,2000))*1)</f>
        <v/>
      </c>
      <c r="S81" s="22" t="str">
        <f t="shared" si="4"/>
        <v/>
      </c>
      <c r="T81" s="22" t="str">
        <f>IF(C81&lt;&gt;"Zw. Zweckg. Spende","",IF(G81&lt;&gt;"",CONCATENATE(X81,3,VLOOKUP(G81,'Eingabe Zweckbestimmungen'!C:E,3,FALSE))*1,CONCATENATE(X81,3000)*1))</f>
        <v/>
      </c>
      <c r="U81" s="22" t="str">
        <f t="shared" si="5"/>
        <v/>
      </c>
      <c r="V81" s="22" t="str">
        <f>IF(C81&lt;&gt;"Zw. Freie weiterzuleitende Kollekte","",IF(G81&lt;&gt;"",CONCATENATE(X81,4,VLOOKUP(G81,'Eingabe Zweckbestimmungen'!$H:$J,3,FALSE))*1,CONCATENATE(X81,4000)*1))</f>
        <v/>
      </c>
      <c r="W81" s="22" t="str">
        <f t="shared" si="6"/>
        <v/>
      </c>
      <c r="X81" s="160">
        <f>IFERROR(VLOOKUP(M81,'Stammdaten Girokonten'!$I:$K,3,FALSE),0)</f>
        <v>0</v>
      </c>
      <c r="AD81" s="202" t="str">
        <f t="shared" si="8"/>
        <v/>
      </c>
      <c r="AE81" s="203" t="str">
        <f t="shared" si="9"/>
        <v/>
      </c>
      <c r="AF81" s="204" t="str">
        <f t="shared" si="10"/>
        <v/>
      </c>
    </row>
    <row r="82" spans="1:32" x14ac:dyDescent="0.25">
      <c r="A82" s="22" t="str">
        <f t="shared" si="0"/>
        <v/>
      </c>
      <c r="B82" s="77" t="str">
        <f t="shared" si="7"/>
        <v/>
      </c>
      <c r="C82" s="149"/>
      <c r="D82" s="150" t="str">
        <f t="shared" si="1"/>
        <v/>
      </c>
      <c r="E82" s="147" t="str">
        <f t="shared" si="2"/>
        <v/>
      </c>
      <c r="F82" s="144"/>
      <c r="G82" s="148"/>
      <c r="H82" s="85" t="str">
        <f t="shared" si="3"/>
        <v/>
      </c>
      <c r="I82" s="155"/>
      <c r="J82" s="157"/>
      <c r="K82" s="155"/>
      <c r="L82" s="157"/>
      <c r="M82" s="155"/>
      <c r="N82" s="155"/>
      <c r="O82" s="154"/>
      <c r="P82" s="142"/>
      <c r="Q82" s="22" t="str">
        <f>IF(C82&lt;&gt;"Pflichtkollekte","",IF(F82&lt;&gt;"",CONCATENATE(X82,1,VLOOKUP(F82,'Eingabe Zweckbestimmungen'!$M:$O,3,FALSE)),CONCATENATE(X82,1000))*1)</f>
        <v/>
      </c>
      <c r="R82" s="22" t="str">
        <f>IF(C82&lt;&gt;"Zw. Zweckg. Kollekte","",IF(G82&lt;&gt;"",CONCATENATE(X82,2,VLOOKUP(G82,'Eingabe Zweckbestimmungen'!$C:$E,3,FALSE)),CONCATENATE(X82,2000))*1)</f>
        <v/>
      </c>
      <c r="S82" s="22" t="str">
        <f t="shared" si="4"/>
        <v/>
      </c>
      <c r="T82" s="22" t="str">
        <f>IF(C82&lt;&gt;"Zw. Zweckg. Spende","",IF(G82&lt;&gt;"",CONCATENATE(X82,3,VLOOKUP(G82,'Eingabe Zweckbestimmungen'!C:E,3,FALSE))*1,CONCATENATE(X82,3000)*1))</f>
        <v/>
      </c>
      <c r="U82" s="22" t="str">
        <f t="shared" si="5"/>
        <v/>
      </c>
      <c r="V82" s="22" t="str">
        <f>IF(C82&lt;&gt;"Zw. Freie weiterzuleitende Kollekte","",IF(G82&lt;&gt;"",CONCATENATE(X82,4,VLOOKUP(G82,'Eingabe Zweckbestimmungen'!$H:$J,3,FALSE))*1,CONCATENATE(X82,4000)*1))</f>
        <v/>
      </c>
      <c r="W82" s="22" t="str">
        <f t="shared" si="6"/>
        <v/>
      </c>
      <c r="X82" s="160">
        <f>IFERROR(VLOOKUP(M82,'Stammdaten Girokonten'!$I:$K,3,FALSE),0)</f>
        <v>0</v>
      </c>
      <c r="AD82" s="202" t="str">
        <f t="shared" si="8"/>
        <v/>
      </c>
      <c r="AE82" s="203" t="str">
        <f t="shared" si="9"/>
        <v/>
      </c>
      <c r="AF82" s="204" t="str">
        <f t="shared" si="10"/>
        <v/>
      </c>
    </row>
    <row r="83" spans="1:32" x14ac:dyDescent="0.25">
      <c r="A83" s="22" t="str">
        <f t="shared" ref="A83:A146" si="11">IFERROR(IF(C83="","",IF(OR(C83="Zinseinnahmen",C83="Kontoführung und sonstige Kosten"),"",SUM(Q83:W83))),"")</f>
        <v/>
      </c>
      <c r="B83" s="77" t="str">
        <f t="shared" si="7"/>
        <v/>
      </c>
      <c r="C83" s="149"/>
      <c r="D83" s="150" t="str">
        <f t="shared" ref="D83:D117" si="12">IF(LEFT(C83,5)="Zw. Z","Zweckbestimmung",IF(LEFT(C83,6)="Zw. fr","weiterzuleitende",""))</f>
        <v/>
      </c>
      <c r="E83" s="147" t="str">
        <f t="shared" ref="E83:E117" si="13">IF(C83="Freie Kollekte",4001,IF(C83="Freie Spende",5001,""))</f>
        <v/>
      </c>
      <c r="F83" s="144"/>
      <c r="G83" s="148"/>
      <c r="H83" s="85" t="str">
        <f t="shared" ref="H83:H146" si="14">IFERROR(IF(OR(C83="Zw. Zweckg. Kollekte",C83="Zw. Zweckg. Spende",C83="Zw. freie weiterzuleitende Kollekte"),CONCATENATE(C83,G83),""),"")</f>
        <v/>
      </c>
      <c r="I83" s="155"/>
      <c r="J83" s="157"/>
      <c r="K83" s="155"/>
      <c r="L83" s="157"/>
      <c r="M83" s="155"/>
      <c r="N83" s="155"/>
      <c r="O83" s="154"/>
      <c r="P83" s="142"/>
      <c r="Q83" s="22" t="str">
        <f>IF(C83&lt;&gt;"Pflichtkollekte","",IF(F83&lt;&gt;"",CONCATENATE(X83,1,VLOOKUP(F83,'Eingabe Zweckbestimmungen'!$M:$O,3,FALSE)),CONCATENATE(X83,1000))*1)</f>
        <v/>
      </c>
      <c r="R83" s="22" t="str">
        <f>IF(C83&lt;&gt;"Zw. Zweckg. Kollekte","",IF(G83&lt;&gt;"",CONCATENATE(X83,2,VLOOKUP(G83,'Eingabe Zweckbestimmungen'!$C:$E,3,FALSE)),CONCATENATE(X83,2000))*1)</f>
        <v/>
      </c>
      <c r="S83" s="22" t="str">
        <f t="shared" ref="S83:S146" si="15">IF(C83&lt;&gt;"Freie Kollekte","",IF(C83="Freie Kollekte",CONCATENATE(X83,5000),0)*1)</f>
        <v/>
      </c>
      <c r="T83" s="22" t="str">
        <f>IF(C83&lt;&gt;"Zw. Zweckg. Spende","",IF(G83&lt;&gt;"",CONCATENATE(X83,3,VLOOKUP(G83,'Eingabe Zweckbestimmungen'!C:E,3,FALSE))*1,CONCATENATE(X83,3000)*1))</f>
        <v/>
      </c>
      <c r="U83" s="22" t="str">
        <f t="shared" ref="U83:U146" si="16">IF(C83&lt;&gt;"Freie Spende","",IF(C83="Freie Spende",CONCATENATE(X83,6000)*1,0))</f>
        <v/>
      </c>
      <c r="V83" s="22" t="str">
        <f>IF(C83&lt;&gt;"Zw. Freie weiterzuleitende Kollekte","",IF(G83&lt;&gt;"",CONCATENATE(X83,4,VLOOKUP(G83,'Eingabe Zweckbestimmungen'!$H:$J,3,FALSE))*1,CONCATENATE(X83,4000)*1))</f>
        <v/>
      </c>
      <c r="W83" s="22" t="str">
        <f t="shared" ref="W83:W146" si="17">IF(C83="Kontoführung und sonstige Kosten","","")</f>
        <v/>
      </c>
      <c r="X83" s="160">
        <f>IFERROR(VLOOKUP(M83,'Stammdaten Girokonten'!$I:$K,3,FALSE),0)</f>
        <v>0</v>
      </c>
      <c r="AD83" s="202" t="str">
        <f t="shared" si="8"/>
        <v/>
      </c>
      <c r="AE83" s="203" t="str">
        <f t="shared" si="9"/>
        <v/>
      </c>
      <c r="AF83" s="204" t="str">
        <f t="shared" si="10"/>
        <v/>
      </c>
    </row>
    <row r="84" spans="1:32" x14ac:dyDescent="0.25">
      <c r="A84" s="22" t="str">
        <f t="shared" si="11"/>
        <v/>
      </c>
      <c r="B84" s="77" t="str">
        <f t="shared" ref="B84:B147" si="18">IF(C84="","",B83+1)</f>
        <v/>
      </c>
      <c r="C84" s="149"/>
      <c r="D84" s="150" t="str">
        <f t="shared" si="12"/>
        <v/>
      </c>
      <c r="E84" s="147" t="str">
        <f t="shared" si="13"/>
        <v/>
      </c>
      <c r="F84" s="144"/>
      <c r="G84" s="148"/>
      <c r="H84" s="85" t="str">
        <f t="shared" si="14"/>
        <v/>
      </c>
      <c r="I84" s="155"/>
      <c r="J84" s="157"/>
      <c r="K84" s="155"/>
      <c r="L84" s="157"/>
      <c r="M84" s="155"/>
      <c r="N84" s="155"/>
      <c r="O84" s="154"/>
      <c r="P84" s="142"/>
      <c r="Q84" s="22" t="str">
        <f>IF(C84&lt;&gt;"Pflichtkollekte","",IF(F84&lt;&gt;"",CONCATENATE(X84,1,VLOOKUP(F84,'Eingabe Zweckbestimmungen'!$M:$O,3,FALSE)),CONCATENATE(X84,1000))*1)</f>
        <v/>
      </c>
      <c r="R84" s="22" t="str">
        <f>IF(C84&lt;&gt;"Zw. Zweckg. Kollekte","",IF(G84&lt;&gt;"",CONCATENATE(X84,2,VLOOKUP(G84,'Eingabe Zweckbestimmungen'!$C:$E,3,FALSE)),CONCATENATE(X84,2000))*1)</f>
        <v/>
      </c>
      <c r="S84" s="22" t="str">
        <f t="shared" si="15"/>
        <v/>
      </c>
      <c r="T84" s="22" t="str">
        <f>IF(C84&lt;&gt;"Zw. Zweckg. Spende","",IF(G84&lt;&gt;"",CONCATENATE(X84,3,VLOOKUP(G84,'Eingabe Zweckbestimmungen'!C:E,3,FALSE))*1,CONCATENATE(X84,3000)*1))</f>
        <v/>
      </c>
      <c r="U84" s="22" t="str">
        <f t="shared" si="16"/>
        <v/>
      </c>
      <c r="V84" s="22" t="str">
        <f>IF(C84&lt;&gt;"Zw. Freie weiterzuleitende Kollekte","",IF(G84&lt;&gt;"",CONCATENATE(X84,4,VLOOKUP(G84,'Eingabe Zweckbestimmungen'!$H:$J,3,FALSE))*1,CONCATENATE(X84,4000)*1))</f>
        <v/>
      </c>
      <c r="W84" s="22" t="str">
        <f t="shared" si="17"/>
        <v/>
      </c>
      <c r="X84" s="160">
        <f>IFERROR(VLOOKUP(M84,'Stammdaten Girokonten'!$I:$K,3,FALSE),0)</f>
        <v>0</v>
      </c>
      <c r="AD84" s="202" t="str">
        <f t="shared" ref="AD84:AD147" si="19">IF(N84&lt;&gt;"",MAX(AD83)+1,"")</f>
        <v/>
      </c>
      <c r="AE84" s="203" t="str">
        <f t="shared" ref="AE84:AE147" si="20">IF(N84&lt;&gt;"",J84,"")</f>
        <v/>
      </c>
      <c r="AF84" s="204" t="str">
        <f t="shared" ref="AF84:AF147" si="21">IF(N84&lt;&gt;"",N84,"")</f>
        <v/>
      </c>
    </row>
    <row r="85" spans="1:32" x14ac:dyDescent="0.25">
      <c r="A85" s="22" t="str">
        <f t="shared" si="11"/>
        <v/>
      </c>
      <c r="B85" s="77" t="str">
        <f t="shared" si="18"/>
        <v/>
      </c>
      <c r="C85" s="149"/>
      <c r="D85" s="150" t="str">
        <f t="shared" si="12"/>
        <v/>
      </c>
      <c r="E85" s="147" t="str">
        <f t="shared" si="13"/>
        <v/>
      </c>
      <c r="F85" s="144"/>
      <c r="G85" s="148"/>
      <c r="H85" s="85" t="str">
        <f t="shared" si="14"/>
        <v/>
      </c>
      <c r="I85" s="155"/>
      <c r="J85" s="157"/>
      <c r="K85" s="155"/>
      <c r="L85" s="157"/>
      <c r="M85" s="155"/>
      <c r="N85" s="155"/>
      <c r="O85" s="154"/>
      <c r="P85" s="142"/>
      <c r="Q85" s="22" t="str">
        <f>IF(C85&lt;&gt;"Pflichtkollekte","",IF(F85&lt;&gt;"",CONCATENATE(X85,1,VLOOKUP(F85,'Eingabe Zweckbestimmungen'!$M:$O,3,FALSE)),CONCATENATE(X85,1000))*1)</f>
        <v/>
      </c>
      <c r="R85" s="22" t="str">
        <f>IF(C85&lt;&gt;"Zw. Zweckg. Kollekte","",IF(G85&lt;&gt;"",CONCATENATE(X85,2,VLOOKUP(G85,'Eingabe Zweckbestimmungen'!$C:$E,3,FALSE)),CONCATENATE(X85,2000))*1)</f>
        <v/>
      </c>
      <c r="S85" s="22" t="str">
        <f t="shared" si="15"/>
        <v/>
      </c>
      <c r="T85" s="22" t="str">
        <f>IF(C85&lt;&gt;"Zw. Zweckg. Spende","",IF(G85&lt;&gt;"",CONCATENATE(X85,3,VLOOKUP(G85,'Eingabe Zweckbestimmungen'!C:E,3,FALSE))*1,CONCATENATE(X85,3000)*1))</f>
        <v/>
      </c>
      <c r="U85" s="22" t="str">
        <f t="shared" si="16"/>
        <v/>
      </c>
      <c r="V85" s="22" t="str">
        <f>IF(C85&lt;&gt;"Zw. Freie weiterzuleitende Kollekte","",IF(G85&lt;&gt;"",CONCATENATE(X85,4,VLOOKUP(G85,'Eingabe Zweckbestimmungen'!$H:$J,3,FALSE))*1,CONCATENATE(X85,4000)*1))</f>
        <v/>
      </c>
      <c r="W85" s="22" t="str">
        <f t="shared" si="17"/>
        <v/>
      </c>
      <c r="X85" s="160">
        <f>IFERROR(VLOOKUP(M85,'Stammdaten Girokonten'!$I:$K,3,FALSE),0)</f>
        <v>0</v>
      </c>
      <c r="AD85" s="202" t="str">
        <f t="shared" si="19"/>
        <v/>
      </c>
      <c r="AE85" s="203" t="str">
        <f t="shared" si="20"/>
        <v/>
      </c>
      <c r="AF85" s="204" t="str">
        <f t="shared" si="21"/>
        <v/>
      </c>
    </row>
    <row r="86" spans="1:32" x14ac:dyDescent="0.25">
      <c r="A86" s="22" t="str">
        <f t="shared" si="11"/>
        <v/>
      </c>
      <c r="B86" s="77" t="str">
        <f t="shared" si="18"/>
        <v/>
      </c>
      <c r="C86" s="149"/>
      <c r="D86" s="150" t="str">
        <f t="shared" si="12"/>
        <v/>
      </c>
      <c r="E86" s="147" t="str">
        <f t="shared" si="13"/>
        <v/>
      </c>
      <c r="F86" s="144"/>
      <c r="G86" s="148"/>
      <c r="H86" s="85" t="str">
        <f t="shared" si="14"/>
        <v/>
      </c>
      <c r="I86" s="155"/>
      <c r="J86" s="157"/>
      <c r="K86" s="155"/>
      <c r="L86" s="157"/>
      <c r="M86" s="155"/>
      <c r="N86" s="155"/>
      <c r="O86" s="154"/>
      <c r="P86" s="142"/>
      <c r="Q86" s="22" t="str">
        <f>IF(C86&lt;&gt;"Pflichtkollekte","",IF(F86&lt;&gt;"",CONCATENATE(X86,1,VLOOKUP(F86,'Eingabe Zweckbestimmungen'!$M:$O,3,FALSE)),CONCATENATE(X86,1000))*1)</f>
        <v/>
      </c>
      <c r="R86" s="22" t="str">
        <f>IF(C86&lt;&gt;"Zw. Zweckg. Kollekte","",IF(G86&lt;&gt;"",CONCATENATE(X86,2,VLOOKUP(G86,'Eingabe Zweckbestimmungen'!$C:$E,3,FALSE)),CONCATENATE(X86,2000))*1)</f>
        <v/>
      </c>
      <c r="S86" s="22" t="str">
        <f t="shared" si="15"/>
        <v/>
      </c>
      <c r="T86" s="22" t="str">
        <f>IF(C86&lt;&gt;"Zw. Zweckg. Spende","",IF(G86&lt;&gt;"",CONCATENATE(X86,3,VLOOKUP(G86,'Eingabe Zweckbestimmungen'!C:E,3,FALSE))*1,CONCATENATE(X86,3000)*1))</f>
        <v/>
      </c>
      <c r="U86" s="22" t="str">
        <f t="shared" si="16"/>
        <v/>
      </c>
      <c r="V86" s="22" t="str">
        <f>IF(C86&lt;&gt;"Zw. Freie weiterzuleitende Kollekte","",IF(G86&lt;&gt;"",CONCATENATE(X86,4,VLOOKUP(G86,'Eingabe Zweckbestimmungen'!$H:$J,3,FALSE))*1,CONCATENATE(X86,4000)*1))</f>
        <v/>
      </c>
      <c r="W86" s="22" t="str">
        <f t="shared" si="17"/>
        <v/>
      </c>
      <c r="X86" s="160">
        <f>IFERROR(VLOOKUP(M86,'Stammdaten Girokonten'!$I:$K,3,FALSE),0)</f>
        <v>0</v>
      </c>
      <c r="AD86" s="202" t="str">
        <f t="shared" si="19"/>
        <v/>
      </c>
      <c r="AE86" s="203" t="str">
        <f t="shared" si="20"/>
        <v/>
      </c>
      <c r="AF86" s="204" t="str">
        <f t="shared" si="21"/>
        <v/>
      </c>
    </row>
    <row r="87" spans="1:32" x14ac:dyDescent="0.25">
      <c r="A87" s="22" t="str">
        <f t="shared" si="11"/>
        <v/>
      </c>
      <c r="B87" s="77" t="str">
        <f t="shared" si="18"/>
        <v/>
      </c>
      <c r="C87" s="149"/>
      <c r="D87" s="150" t="str">
        <f t="shared" si="12"/>
        <v/>
      </c>
      <c r="E87" s="147" t="str">
        <f t="shared" si="13"/>
        <v/>
      </c>
      <c r="F87" s="144"/>
      <c r="G87" s="148"/>
      <c r="H87" s="85" t="str">
        <f t="shared" si="14"/>
        <v/>
      </c>
      <c r="I87" s="155"/>
      <c r="J87" s="157"/>
      <c r="K87" s="155"/>
      <c r="L87" s="157"/>
      <c r="M87" s="155"/>
      <c r="N87" s="155"/>
      <c r="O87" s="154"/>
      <c r="P87" s="142"/>
      <c r="Q87" s="22" t="str">
        <f>IF(C87&lt;&gt;"Pflichtkollekte","",IF(F87&lt;&gt;"",CONCATENATE(X87,1,VLOOKUP(F87,'Eingabe Zweckbestimmungen'!$M:$O,3,FALSE)),CONCATENATE(X87,1000))*1)</f>
        <v/>
      </c>
      <c r="R87" s="22" t="str">
        <f>IF(C87&lt;&gt;"Zw. Zweckg. Kollekte","",IF(G87&lt;&gt;"",CONCATENATE(X87,2,VLOOKUP(G87,'Eingabe Zweckbestimmungen'!$C:$E,3,FALSE)),CONCATENATE(X87,2000))*1)</f>
        <v/>
      </c>
      <c r="S87" s="22" t="str">
        <f t="shared" si="15"/>
        <v/>
      </c>
      <c r="T87" s="22" t="str">
        <f>IF(C87&lt;&gt;"Zw. Zweckg. Spende","",IF(G87&lt;&gt;"",CONCATENATE(X87,3,VLOOKUP(G87,'Eingabe Zweckbestimmungen'!C:E,3,FALSE))*1,CONCATENATE(X87,3000)*1))</f>
        <v/>
      </c>
      <c r="U87" s="22" t="str">
        <f t="shared" si="16"/>
        <v/>
      </c>
      <c r="V87" s="22" t="str">
        <f>IF(C87&lt;&gt;"Zw. Freie weiterzuleitende Kollekte","",IF(G87&lt;&gt;"",CONCATENATE(X87,4,VLOOKUP(G87,'Eingabe Zweckbestimmungen'!$H:$J,3,FALSE))*1,CONCATENATE(X87,4000)*1))</f>
        <v/>
      </c>
      <c r="W87" s="22" t="str">
        <f t="shared" si="17"/>
        <v/>
      </c>
      <c r="X87" s="160">
        <f>IFERROR(VLOOKUP(M87,'Stammdaten Girokonten'!$I:$K,3,FALSE),0)</f>
        <v>0</v>
      </c>
      <c r="AD87" s="202" t="str">
        <f t="shared" si="19"/>
        <v/>
      </c>
      <c r="AE87" s="203" t="str">
        <f t="shared" si="20"/>
        <v/>
      </c>
      <c r="AF87" s="204" t="str">
        <f t="shared" si="21"/>
        <v/>
      </c>
    </row>
    <row r="88" spans="1:32" x14ac:dyDescent="0.25">
      <c r="A88" s="22" t="str">
        <f t="shared" si="11"/>
        <v/>
      </c>
      <c r="B88" s="77" t="str">
        <f t="shared" si="18"/>
        <v/>
      </c>
      <c r="C88" s="149"/>
      <c r="D88" s="150" t="str">
        <f t="shared" si="12"/>
        <v/>
      </c>
      <c r="E88" s="147" t="str">
        <f t="shared" si="13"/>
        <v/>
      </c>
      <c r="F88" s="144"/>
      <c r="G88" s="148"/>
      <c r="H88" s="85" t="str">
        <f t="shared" si="14"/>
        <v/>
      </c>
      <c r="I88" s="155"/>
      <c r="J88" s="157"/>
      <c r="K88" s="155"/>
      <c r="L88" s="157"/>
      <c r="M88" s="155"/>
      <c r="N88" s="155"/>
      <c r="O88" s="154"/>
      <c r="P88" s="142"/>
      <c r="Q88" s="22" t="str">
        <f>IF(C88&lt;&gt;"Pflichtkollekte","",IF(F88&lt;&gt;"",CONCATENATE(X88,1,VLOOKUP(F88,'Eingabe Zweckbestimmungen'!$M:$O,3,FALSE)),CONCATENATE(X88,1000))*1)</f>
        <v/>
      </c>
      <c r="R88" s="22" t="str">
        <f>IF(C88&lt;&gt;"Zw. Zweckg. Kollekte","",IF(G88&lt;&gt;"",CONCATENATE(X88,2,VLOOKUP(G88,'Eingabe Zweckbestimmungen'!$C:$E,3,FALSE)),CONCATENATE(X88,2000))*1)</f>
        <v/>
      </c>
      <c r="S88" s="22" t="str">
        <f t="shared" si="15"/>
        <v/>
      </c>
      <c r="T88" s="22" t="str">
        <f>IF(C88&lt;&gt;"Zw. Zweckg. Spende","",IF(G88&lt;&gt;"",CONCATENATE(X88,3,VLOOKUP(G88,'Eingabe Zweckbestimmungen'!C:E,3,FALSE))*1,CONCATENATE(X88,3000)*1))</f>
        <v/>
      </c>
      <c r="U88" s="22" t="str">
        <f t="shared" si="16"/>
        <v/>
      </c>
      <c r="V88" s="22" t="str">
        <f>IF(C88&lt;&gt;"Zw. Freie weiterzuleitende Kollekte","",IF(G88&lt;&gt;"",CONCATENATE(X88,4,VLOOKUP(G88,'Eingabe Zweckbestimmungen'!$H:$J,3,FALSE))*1,CONCATENATE(X88,4000)*1))</f>
        <v/>
      </c>
      <c r="W88" s="22" t="str">
        <f t="shared" si="17"/>
        <v/>
      </c>
      <c r="X88" s="160">
        <f>IFERROR(VLOOKUP(M88,'Stammdaten Girokonten'!$I:$K,3,FALSE),0)</f>
        <v>0</v>
      </c>
      <c r="AD88" s="202" t="str">
        <f t="shared" si="19"/>
        <v/>
      </c>
      <c r="AE88" s="203" t="str">
        <f t="shared" si="20"/>
        <v/>
      </c>
      <c r="AF88" s="204" t="str">
        <f t="shared" si="21"/>
        <v/>
      </c>
    </row>
    <row r="89" spans="1:32" x14ac:dyDescent="0.25">
      <c r="A89" s="22" t="str">
        <f t="shared" si="11"/>
        <v/>
      </c>
      <c r="B89" s="77" t="str">
        <f t="shared" si="18"/>
        <v/>
      </c>
      <c r="C89" s="149"/>
      <c r="D89" s="150" t="str">
        <f t="shared" si="12"/>
        <v/>
      </c>
      <c r="E89" s="147" t="str">
        <f t="shared" si="13"/>
        <v/>
      </c>
      <c r="F89" s="144"/>
      <c r="G89" s="148"/>
      <c r="H89" s="85" t="str">
        <f t="shared" si="14"/>
        <v/>
      </c>
      <c r="I89" s="155"/>
      <c r="J89" s="157"/>
      <c r="K89" s="155"/>
      <c r="L89" s="157"/>
      <c r="M89" s="155"/>
      <c r="N89" s="155"/>
      <c r="O89" s="154"/>
      <c r="P89" s="142"/>
      <c r="Q89" s="22" t="str">
        <f>IF(C89&lt;&gt;"Pflichtkollekte","",IF(F89&lt;&gt;"",CONCATENATE(X89,1,VLOOKUP(F89,'Eingabe Zweckbestimmungen'!$M:$O,3,FALSE)),CONCATENATE(X89,1000))*1)</f>
        <v/>
      </c>
      <c r="R89" s="22" t="str">
        <f>IF(C89&lt;&gt;"Zw. Zweckg. Kollekte","",IF(G89&lt;&gt;"",CONCATENATE(X89,2,VLOOKUP(G89,'Eingabe Zweckbestimmungen'!$C:$E,3,FALSE)),CONCATENATE(X89,2000))*1)</f>
        <v/>
      </c>
      <c r="S89" s="22" t="str">
        <f t="shared" si="15"/>
        <v/>
      </c>
      <c r="T89" s="22" t="str">
        <f>IF(C89&lt;&gt;"Zw. Zweckg. Spende","",IF(G89&lt;&gt;"",CONCATENATE(X89,3,VLOOKUP(G89,'Eingabe Zweckbestimmungen'!C:E,3,FALSE))*1,CONCATENATE(X89,3000)*1))</f>
        <v/>
      </c>
      <c r="U89" s="22" t="str">
        <f t="shared" si="16"/>
        <v/>
      </c>
      <c r="V89" s="22" t="str">
        <f>IF(C89&lt;&gt;"Zw. Freie weiterzuleitende Kollekte","",IF(G89&lt;&gt;"",CONCATENATE(X89,4,VLOOKUP(G89,'Eingabe Zweckbestimmungen'!$H:$J,3,FALSE))*1,CONCATENATE(X89,4000)*1))</f>
        <v/>
      </c>
      <c r="W89" s="22" t="str">
        <f t="shared" si="17"/>
        <v/>
      </c>
      <c r="X89" s="160">
        <f>IFERROR(VLOOKUP(M89,'Stammdaten Girokonten'!$I:$K,3,FALSE),0)</f>
        <v>0</v>
      </c>
      <c r="AD89" s="202" t="str">
        <f t="shared" si="19"/>
        <v/>
      </c>
      <c r="AE89" s="203" t="str">
        <f t="shared" si="20"/>
        <v/>
      </c>
      <c r="AF89" s="204" t="str">
        <f t="shared" si="21"/>
        <v/>
      </c>
    </row>
    <row r="90" spans="1:32" x14ac:dyDescent="0.25">
      <c r="A90" s="22" t="str">
        <f t="shared" si="11"/>
        <v/>
      </c>
      <c r="B90" s="77" t="str">
        <f t="shared" si="18"/>
        <v/>
      </c>
      <c r="C90" s="149"/>
      <c r="D90" s="150" t="str">
        <f t="shared" si="12"/>
        <v/>
      </c>
      <c r="E90" s="147" t="str">
        <f t="shared" si="13"/>
        <v/>
      </c>
      <c r="F90" s="144"/>
      <c r="G90" s="148"/>
      <c r="H90" s="85" t="str">
        <f t="shared" si="14"/>
        <v/>
      </c>
      <c r="I90" s="155"/>
      <c r="J90" s="157"/>
      <c r="K90" s="155"/>
      <c r="L90" s="157"/>
      <c r="M90" s="155"/>
      <c r="N90" s="155"/>
      <c r="O90" s="154"/>
      <c r="P90" s="142"/>
      <c r="Q90" s="22" t="str">
        <f>IF(C90&lt;&gt;"Pflichtkollekte","",IF(F90&lt;&gt;"",CONCATENATE(X90,1,VLOOKUP(F90,'Eingabe Zweckbestimmungen'!$M:$O,3,FALSE)),CONCATENATE(X90,1000))*1)</f>
        <v/>
      </c>
      <c r="R90" s="22" t="str">
        <f>IF(C90&lt;&gt;"Zw. Zweckg. Kollekte","",IF(G90&lt;&gt;"",CONCATENATE(X90,2,VLOOKUP(G90,'Eingabe Zweckbestimmungen'!$C:$E,3,FALSE)),CONCATENATE(X90,2000))*1)</f>
        <v/>
      </c>
      <c r="S90" s="22" t="str">
        <f t="shared" si="15"/>
        <v/>
      </c>
      <c r="T90" s="22" t="str">
        <f>IF(C90&lt;&gt;"Zw. Zweckg. Spende","",IF(G90&lt;&gt;"",CONCATENATE(X90,3,VLOOKUP(G90,'Eingabe Zweckbestimmungen'!C:E,3,FALSE))*1,CONCATENATE(X90,3000)*1))</f>
        <v/>
      </c>
      <c r="U90" s="22" t="str">
        <f t="shared" si="16"/>
        <v/>
      </c>
      <c r="V90" s="22" t="str">
        <f>IF(C90&lt;&gt;"Zw. Freie weiterzuleitende Kollekte","",IF(G90&lt;&gt;"",CONCATENATE(X90,4,VLOOKUP(G90,'Eingabe Zweckbestimmungen'!$H:$J,3,FALSE))*1,CONCATENATE(X90,4000)*1))</f>
        <v/>
      </c>
      <c r="W90" s="22" t="str">
        <f t="shared" si="17"/>
        <v/>
      </c>
      <c r="X90" s="160">
        <f>IFERROR(VLOOKUP(M90,'Stammdaten Girokonten'!$I:$K,3,FALSE),0)</f>
        <v>0</v>
      </c>
      <c r="AD90" s="202" t="str">
        <f t="shared" si="19"/>
        <v/>
      </c>
      <c r="AE90" s="203" t="str">
        <f t="shared" si="20"/>
        <v/>
      </c>
      <c r="AF90" s="204" t="str">
        <f t="shared" si="21"/>
        <v/>
      </c>
    </row>
    <row r="91" spans="1:32" x14ac:dyDescent="0.25">
      <c r="A91" s="22" t="str">
        <f t="shared" si="11"/>
        <v/>
      </c>
      <c r="B91" s="77" t="str">
        <f t="shared" si="18"/>
        <v/>
      </c>
      <c r="C91" s="149"/>
      <c r="D91" s="150" t="str">
        <f t="shared" si="12"/>
        <v/>
      </c>
      <c r="E91" s="147" t="str">
        <f t="shared" si="13"/>
        <v/>
      </c>
      <c r="F91" s="144"/>
      <c r="G91" s="148"/>
      <c r="H91" s="85" t="str">
        <f t="shared" si="14"/>
        <v/>
      </c>
      <c r="I91" s="155"/>
      <c r="J91" s="157"/>
      <c r="K91" s="155"/>
      <c r="L91" s="157"/>
      <c r="M91" s="155"/>
      <c r="N91" s="155"/>
      <c r="O91" s="154"/>
      <c r="P91" s="142"/>
      <c r="Q91" s="22" t="str">
        <f>IF(C91&lt;&gt;"Pflichtkollekte","",IF(F91&lt;&gt;"",CONCATENATE(X91,1,VLOOKUP(F91,'Eingabe Zweckbestimmungen'!$M:$O,3,FALSE)),CONCATENATE(X91,1000))*1)</f>
        <v/>
      </c>
      <c r="R91" s="22" t="str">
        <f>IF(C91&lt;&gt;"Zw. Zweckg. Kollekte","",IF(G91&lt;&gt;"",CONCATENATE(X91,2,VLOOKUP(G91,'Eingabe Zweckbestimmungen'!$C:$E,3,FALSE)),CONCATENATE(X91,2000))*1)</f>
        <v/>
      </c>
      <c r="S91" s="22" t="str">
        <f t="shared" si="15"/>
        <v/>
      </c>
      <c r="T91" s="22" t="str">
        <f>IF(C91&lt;&gt;"Zw. Zweckg. Spende","",IF(G91&lt;&gt;"",CONCATENATE(X91,3,VLOOKUP(G91,'Eingabe Zweckbestimmungen'!C:E,3,FALSE))*1,CONCATENATE(X91,3000)*1))</f>
        <v/>
      </c>
      <c r="U91" s="22" t="str">
        <f t="shared" si="16"/>
        <v/>
      </c>
      <c r="V91" s="22" t="str">
        <f>IF(C91&lt;&gt;"Zw. Freie weiterzuleitende Kollekte","",IF(G91&lt;&gt;"",CONCATENATE(X91,4,VLOOKUP(G91,'Eingabe Zweckbestimmungen'!$H:$J,3,FALSE))*1,CONCATENATE(X91,4000)*1))</f>
        <v/>
      </c>
      <c r="W91" s="22" t="str">
        <f t="shared" si="17"/>
        <v/>
      </c>
      <c r="X91" s="160">
        <f>IFERROR(VLOOKUP(M91,'Stammdaten Girokonten'!$I:$K,3,FALSE),0)</f>
        <v>0</v>
      </c>
      <c r="AD91" s="202" t="str">
        <f t="shared" si="19"/>
        <v/>
      </c>
      <c r="AE91" s="203" t="str">
        <f t="shared" si="20"/>
        <v/>
      </c>
      <c r="AF91" s="204" t="str">
        <f t="shared" si="21"/>
        <v/>
      </c>
    </row>
    <row r="92" spans="1:32" x14ac:dyDescent="0.25">
      <c r="A92" s="22" t="str">
        <f t="shared" si="11"/>
        <v/>
      </c>
      <c r="B92" s="77" t="str">
        <f t="shared" si="18"/>
        <v/>
      </c>
      <c r="C92" s="149"/>
      <c r="D92" s="150" t="str">
        <f t="shared" si="12"/>
        <v/>
      </c>
      <c r="E92" s="147" t="str">
        <f t="shared" si="13"/>
        <v/>
      </c>
      <c r="F92" s="144"/>
      <c r="G92" s="148"/>
      <c r="H92" s="85" t="str">
        <f t="shared" si="14"/>
        <v/>
      </c>
      <c r="I92" s="155"/>
      <c r="J92" s="157"/>
      <c r="K92" s="155"/>
      <c r="L92" s="157"/>
      <c r="M92" s="155"/>
      <c r="N92" s="155"/>
      <c r="O92" s="154"/>
      <c r="P92" s="142"/>
      <c r="Q92" s="22" t="str">
        <f>IF(C92&lt;&gt;"Pflichtkollekte","",IF(F92&lt;&gt;"",CONCATENATE(X92,1,VLOOKUP(F92,'Eingabe Zweckbestimmungen'!$M:$O,3,FALSE)),CONCATENATE(X92,1000))*1)</f>
        <v/>
      </c>
      <c r="R92" s="22" t="str">
        <f>IF(C92&lt;&gt;"Zw. Zweckg. Kollekte","",IF(G92&lt;&gt;"",CONCATENATE(X92,2,VLOOKUP(G92,'Eingabe Zweckbestimmungen'!$C:$E,3,FALSE)),CONCATENATE(X92,2000))*1)</f>
        <v/>
      </c>
      <c r="S92" s="22" t="str">
        <f t="shared" si="15"/>
        <v/>
      </c>
      <c r="T92" s="22" t="str">
        <f>IF(C92&lt;&gt;"Zw. Zweckg. Spende","",IF(G92&lt;&gt;"",CONCATENATE(X92,3,VLOOKUP(G92,'Eingabe Zweckbestimmungen'!C:E,3,FALSE))*1,CONCATENATE(X92,3000)*1))</f>
        <v/>
      </c>
      <c r="U92" s="22" t="str">
        <f t="shared" si="16"/>
        <v/>
      </c>
      <c r="V92" s="22" t="str">
        <f>IF(C92&lt;&gt;"Zw. Freie weiterzuleitende Kollekte","",IF(G92&lt;&gt;"",CONCATENATE(X92,4,VLOOKUP(G92,'Eingabe Zweckbestimmungen'!$H:$J,3,FALSE))*1,CONCATENATE(X92,4000)*1))</f>
        <v/>
      </c>
      <c r="W92" s="22" t="str">
        <f t="shared" si="17"/>
        <v/>
      </c>
      <c r="X92" s="160">
        <f>IFERROR(VLOOKUP(M92,'Stammdaten Girokonten'!$I:$K,3,FALSE),0)</f>
        <v>0</v>
      </c>
      <c r="AD92" s="202" t="str">
        <f t="shared" si="19"/>
        <v/>
      </c>
      <c r="AE92" s="203" t="str">
        <f t="shared" si="20"/>
        <v/>
      </c>
      <c r="AF92" s="204" t="str">
        <f t="shared" si="21"/>
        <v/>
      </c>
    </row>
    <row r="93" spans="1:32" x14ac:dyDescent="0.25">
      <c r="A93" s="22" t="str">
        <f t="shared" si="11"/>
        <v/>
      </c>
      <c r="B93" s="77" t="str">
        <f t="shared" si="18"/>
        <v/>
      </c>
      <c r="C93" s="149"/>
      <c r="D93" s="150" t="str">
        <f t="shared" si="12"/>
        <v/>
      </c>
      <c r="E93" s="147" t="str">
        <f t="shared" si="13"/>
        <v/>
      </c>
      <c r="F93" s="144"/>
      <c r="G93" s="148"/>
      <c r="H93" s="85" t="str">
        <f t="shared" si="14"/>
        <v/>
      </c>
      <c r="I93" s="155"/>
      <c r="J93" s="157"/>
      <c r="K93" s="155"/>
      <c r="L93" s="157"/>
      <c r="M93" s="155"/>
      <c r="N93" s="155"/>
      <c r="O93" s="154"/>
      <c r="P93" s="142"/>
      <c r="Q93" s="22" t="str">
        <f>IF(C93&lt;&gt;"Pflichtkollekte","",IF(F93&lt;&gt;"",CONCATENATE(X93,1,VLOOKUP(F93,'Eingabe Zweckbestimmungen'!$M:$O,3,FALSE)),CONCATENATE(X93,1000))*1)</f>
        <v/>
      </c>
      <c r="R93" s="22" t="str">
        <f>IF(C93&lt;&gt;"Zw. Zweckg. Kollekte","",IF(G93&lt;&gt;"",CONCATENATE(X93,2,VLOOKUP(G93,'Eingabe Zweckbestimmungen'!$C:$E,3,FALSE)),CONCATENATE(X93,2000))*1)</f>
        <v/>
      </c>
      <c r="S93" s="22" t="str">
        <f t="shared" si="15"/>
        <v/>
      </c>
      <c r="T93" s="22" t="str">
        <f>IF(C93&lt;&gt;"Zw. Zweckg. Spende","",IF(G93&lt;&gt;"",CONCATENATE(X93,3,VLOOKUP(G93,'Eingabe Zweckbestimmungen'!C:E,3,FALSE))*1,CONCATENATE(X93,3000)*1))</f>
        <v/>
      </c>
      <c r="U93" s="22" t="str">
        <f t="shared" si="16"/>
        <v/>
      </c>
      <c r="V93" s="22" t="str">
        <f>IF(C93&lt;&gt;"Zw. Freie weiterzuleitende Kollekte","",IF(G93&lt;&gt;"",CONCATENATE(X93,4,VLOOKUP(G93,'Eingabe Zweckbestimmungen'!$H:$J,3,FALSE))*1,CONCATENATE(X93,4000)*1))</f>
        <v/>
      </c>
      <c r="W93" s="22" t="str">
        <f t="shared" si="17"/>
        <v/>
      </c>
      <c r="X93" s="160">
        <f>IFERROR(VLOOKUP(M93,'Stammdaten Girokonten'!$I:$K,3,FALSE),0)</f>
        <v>0</v>
      </c>
      <c r="AD93" s="202" t="str">
        <f t="shared" si="19"/>
        <v/>
      </c>
      <c r="AE93" s="203" t="str">
        <f t="shared" si="20"/>
        <v/>
      </c>
      <c r="AF93" s="204" t="str">
        <f t="shared" si="21"/>
        <v/>
      </c>
    </row>
    <row r="94" spans="1:32" x14ac:dyDescent="0.25">
      <c r="A94" s="22" t="str">
        <f t="shared" si="11"/>
        <v/>
      </c>
      <c r="B94" s="77" t="str">
        <f t="shared" si="18"/>
        <v/>
      </c>
      <c r="C94" s="149"/>
      <c r="D94" s="150" t="str">
        <f t="shared" si="12"/>
        <v/>
      </c>
      <c r="E94" s="147" t="str">
        <f t="shared" si="13"/>
        <v/>
      </c>
      <c r="F94" s="144"/>
      <c r="G94" s="148"/>
      <c r="H94" s="85" t="str">
        <f t="shared" si="14"/>
        <v/>
      </c>
      <c r="I94" s="155"/>
      <c r="J94" s="157"/>
      <c r="K94" s="155"/>
      <c r="L94" s="157"/>
      <c r="M94" s="155"/>
      <c r="N94" s="155"/>
      <c r="O94" s="154"/>
      <c r="P94" s="142"/>
      <c r="Q94" s="22" t="str">
        <f>IF(C94&lt;&gt;"Pflichtkollekte","",IF(F94&lt;&gt;"",CONCATENATE(X94,1,VLOOKUP(F94,'Eingabe Zweckbestimmungen'!$M:$O,3,FALSE)),CONCATENATE(X94,1000))*1)</f>
        <v/>
      </c>
      <c r="R94" s="22" t="str">
        <f>IF(C94&lt;&gt;"Zw. Zweckg. Kollekte","",IF(G94&lt;&gt;"",CONCATENATE(X94,2,VLOOKUP(G94,'Eingabe Zweckbestimmungen'!$C:$E,3,FALSE)),CONCATENATE(X94,2000))*1)</f>
        <v/>
      </c>
      <c r="S94" s="22" t="str">
        <f t="shared" si="15"/>
        <v/>
      </c>
      <c r="T94" s="22" t="str">
        <f>IF(C94&lt;&gt;"Zw. Zweckg. Spende","",IF(G94&lt;&gt;"",CONCATENATE(X94,3,VLOOKUP(G94,'Eingabe Zweckbestimmungen'!C:E,3,FALSE))*1,CONCATENATE(X94,3000)*1))</f>
        <v/>
      </c>
      <c r="U94" s="22" t="str">
        <f t="shared" si="16"/>
        <v/>
      </c>
      <c r="V94" s="22" t="str">
        <f>IF(C94&lt;&gt;"Zw. Freie weiterzuleitende Kollekte","",IF(G94&lt;&gt;"",CONCATENATE(X94,4,VLOOKUP(G94,'Eingabe Zweckbestimmungen'!$H:$J,3,FALSE))*1,CONCATENATE(X94,4000)*1))</f>
        <v/>
      </c>
      <c r="W94" s="22" t="str">
        <f t="shared" si="17"/>
        <v/>
      </c>
      <c r="X94" s="160">
        <f>IFERROR(VLOOKUP(M94,'Stammdaten Girokonten'!$I:$K,3,FALSE),0)</f>
        <v>0</v>
      </c>
      <c r="AD94" s="202" t="str">
        <f t="shared" si="19"/>
        <v/>
      </c>
      <c r="AE94" s="203" t="str">
        <f t="shared" si="20"/>
        <v/>
      </c>
      <c r="AF94" s="204" t="str">
        <f t="shared" si="21"/>
        <v/>
      </c>
    </row>
    <row r="95" spans="1:32" x14ac:dyDescent="0.25">
      <c r="A95" s="22" t="str">
        <f t="shared" si="11"/>
        <v/>
      </c>
      <c r="B95" s="77" t="str">
        <f t="shared" si="18"/>
        <v/>
      </c>
      <c r="C95" s="149"/>
      <c r="D95" s="150" t="str">
        <f t="shared" si="12"/>
        <v/>
      </c>
      <c r="E95" s="147" t="str">
        <f t="shared" si="13"/>
        <v/>
      </c>
      <c r="F95" s="144"/>
      <c r="G95" s="148"/>
      <c r="H95" s="85" t="str">
        <f t="shared" si="14"/>
        <v/>
      </c>
      <c r="I95" s="155"/>
      <c r="J95" s="157"/>
      <c r="K95" s="155"/>
      <c r="L95" s="157"/>
      <c r="M95" s="155"/>
      <c r="N95" s="155"/>
      <c r="O95" s="154"/>
      <c r="P95" s="142"/>
      <c r="Q95" s="22" t="str">
        <f>IF(C95&lt;&gt;"Pflichtkollekte","",IF(F95&lt;&gt;"",CONCATENATE(X95,1,VLOOKUP(F95,'Eingabe Zweckbestimmungen'!$M:$O,3,FALSE)),CONCATENATE(X95,1000))*1)</f>
        <v/>
      </c>
      <c r="R95" s="22" t="str">
        <f>IF(C95&lt;&gt;"Zw. Zweckg. Kollekte","",IF(G95&lt;&gt;"",CONCATENATE(X95,2,VLOOKUP(G95,'Eingabe Zweckbestimmungen'!$C:$E,3,FALSE)),CONCATENATE(X95,2000))*1)</f>
        <v/>
      </c>
      <c r="S95" s="22" t="str">
        <f t="shared" si="15"/>
        <v/>
      </c>
      <c r="T95" s="22" t="str">
        <f>IF(C95&lt;&gt;"Zw. Zweckg. Spende","",IF(G95&lt;&gt;"",CONCATENATE(X95,3,VLOOKUP(G95,'Eingabe Zweckbestimmungen'!C:E,3,FALSE))*1,CONCATENATE(X95,3000)*1))</f>
        <v/>
      </c>
      <c r="U95" s="22" t="str">
        <f t="shared" si="16"/>
        <v/>
      </c>
      <c r="V95" s="22" t="str">
        <f>IF(C95&lt;&gt;"Zw. Freie weiterzuleitende Kollekte","",IF(G95&lt;&gt;"",CONCATENATE(X95,4,VLOOKUP(G95,'Eingabe Zweckbestimmungen'!$H:$J,3,FALSE))*1,CONCATENATE(X95,4000)*1))</f>
        <v/>
      </c>
      <c r="W95" s="22" t="str">
        <f t="shared" si="17"/>
        <v/>
      </c>
      <c r="X95" s="160">
        <f>IFERROR(VLOOKUP(M95,'Stammdaten Girokonten'!$I:$K,3,FALSE),0)</f>
        <v>0</v>
      </c>
      <c r="AD95" s="202" t="str">
        <f t="shared" si="19"/>
        <v/>
      </c>
      <c r="AE95" s="203" t="str">
        <f t="shared" si="20"/>
        <v/>
      </c>
      <c r="AF95" s="204" t="str">
        <f t="shared" si="21"/>
        <v/>
      </c>
    </row>
    <row r="96" spans="1:32" x14ac:dyDescent="0.25">
      <c r="A96" s="22" t="str">
        <f t="shared" si="11"/>
        <v/>
      </c>
      <c r="B96" s="77" t="str">
        <f t="shared" si="18"/>
        <v/>
      </c>
      <c r="C96" s="149"/>
      <c r="D96" s="150" t="str">
        <f t="shared" si="12"/>
        <v/>
      </c>
      <c r="E96" s="147" t="str">
        <f t="shared" si="13"/>
        <v/>
      </c>
      <c r="F96" s="144"/>
      <c r="G96" s="148"/>
      <c r="H96" s="85" t="str">
        <f t="shared" si="14"/>
        <v/>
      </c>
      <c r="I96" s="155"/>
      <c r="J96" s="157"/>
      <c r="K96" s="155"/>
      <c r="L96" s="157"/>
      <c r="M96" s="155"/>
      <c r="N96" s="155"/>
      <c r="O96" s="154"/>
      <c r="P96" s="142"/>
      <c r="Q96" s="22" t="str">
        <f>IF(C96&lt;&gt;"Pflichtkollekte","",IF(F96&lt;&gt;"",CONCATENATE(X96,1,VLOOKUP(F96,'Eingabe Zweckbestimmungen'!$M:$O,3,FALSE)),CONCATENATE(X96,1000))*1)</f>
        <v/>
      </c>
      <c r="R96" s="22" t="str">
        <f>IF(C96&lt;&gt;"Zw. Zweckg. Kollekte","",IF(G96&lt;&gt;"",CONCATENATE(X96,2,VLOOKUP(G96,'Eingabe Zweckbestimmungen'!$C:$E,3,FALSE)),CONCATENATE(X96,2000))*1)</f>
        <v/>
      </c>
      <c r="S96" s="22" t="str">
        <f t="shared" si="15"/>
        <v/>
      </c>
      <c r="T96" s="22" t="str">
        <f>IF(C96&lt;&gt;"Zw. Zweckg. Spende","",IF(G96&lt;&gt;"",CONCATENATE(X96,3,VLOOKUP(G96,'Eingabe Zweckbestimmungen'!C:E,3,FALSE))*1,CONCATENATE(X96,3000)*1))</f>
        <v/>
      </c>
      <c r="U96" s="22" t="str">
        <f t="shared" si="16"/>
        <v/>
      </c>
      <c r="V96" s="22" t="str">
        <f>IF(C96&lt;&gt;"Zw. Freie weiterzuleitende Kollekte","",IF(G96&lt;&gt;"",CONCATENATE(X96,4,VLOOKUP(G96,'Eingabe Zweckbestimmungen'!$H:$J,3,FALSE))*1,CONCATENATE(X96,4000)*1))</f>
        <v/>
      </c>
      <c r="W96" s="22" t="str">
        <f t="shared" si="17"/>
        <v/>
      </c>
      <c r="X96" s="160">
        <f>IFERROR(VLOOKUP(M96,'Stammdaten Girokonten'!$I:$K,3,FALSE),0)</f>
        <v>0</v>
      </c>
      <c r="AD96" s="202" t="str">
        <f t="shared" si="19"/>
        <v/>
      </c>
      <c r="AE96" s="203" t="str">
        <f t="shared" si="20"/>
        <v/>
      </c>
      <c r="AF96" s="204" t="str">
        <f t="shared" si="21"/>
        <v/>
      </c>
    </row>
    <row r="97" spans="1:32" x14ac:dyDescent="0.25">
      <c r="A97" s="22" t="str">
        <f t="shared" si="11"/>
        <v/>
      </c>
      <c r="B97" s="77" t="str">
        <f t="shared" si="18"/>
        <v/>
      </c>
      <c r="C97" s="149"/>
      <c r="D97" s="150" t="str">
        <f t="shared" si="12"/>
        <v/>
      </c>
      <c r="E97" s="147" t="str">
        <f t="shared" si="13"/>
        <v/>
      </c>
      <c r="F97" s="144"/>
      <c r="G97" s="148"/>
      <c r="H97" s="85" t="str">
        <f t="shared" si="14"/>
        <v/>
      </c>
      <c r="I97" s="155"/>
      <c r="J97" s="157"/>
      <c r="K97" s="155"/>
      <c r="L97" s="157"/>
      <c r="M97" s="155"/>
      <c r="N97" s="155"/>
      <c r="O97" s="154"/>
      <c r="P97" s="142"/>
      <c r="Q97" s="22" t="str">
        <f>IF(C97&lt;&gt;"Pflichtkollekte","",IF(F97&lt;&gt;"",CONCATENATE(X97,1,VLOOKUP(F97,'Eingabe Zweckbestimmungen'!$M:$O,3,FALSE)),CONCATENATE(X97,1000))*1)</f>
        <v/>
      </c>
      <c r="R97" s="22" t="str">
        <f>IF(C97&lt;&gt;"Zw. Zweckg. Kollekte","",IF(G97&lt;&gt;"",CONCATENATE(X97,2,VLOOKUP(G97,'Eingabe Zweckbestimmungen'!$C:$E,3,FALSE)),CONCATENATE(X97,2000))*1)</f>
        <v/>
      </c>
      <c r="S97" s="22" t="str">
        <f t="shared" si="15"/>
        <v/>
      </c>
      <c r="T97" s="22" t="str">
        <f>IF(C97&lt;&gt;"Zw. Zweckg. Spende","",IF(G97&lt;&gt;"",CONCATENATE(X97,3,VLOOKUP(G97,'Eingabe Zweckbestimmungen'!C:E,3,FALSE))*1,CONCATENATE(X97,3000)*1))</f>
        <v/>
      </c>
      <c r="U97" s="22" t="str">
        <f t="shared" si="16"/>
        <v/>
      </c>
      <c r="V97" s="22" t="str">
        <f>IF(C97&lt;&gt;"Zw. Freie weiterzuleitende Kollekte","",IF(G97&lt;&gt;"",CONCATENATE(X97,4,VLOOKUP(G97,'Eingabe Zweckbestimmungen'!$H:$J,3,FALSE))*1,CONCATENATE(X97,4000)*1))</f>
        <v/>
      </c>
      <c r="W97" s="22" t="str">
        <f t="shared" si="17"/>
        <v/>
      </c>
      <c r="X97" s="160">
        <f>IFERROR(VLOOKUP(M97,'Stammdaten Girokonten'!$I:$K,3,FALSE),0)</f>
        <v>0</v>
      </c>
      <c r="AD97" s="202" t="str">
        <f t="shared" si="19"/>
        <v/>
      </c>
      <c r="AE97" s="203" t="str">
        <f t="shared" si="20"/>
        <v/>
      </c>
      <c r="AF97" s="204" t="str">
        <f t="shared" si="21"/>
        <v/>
      </c>
    </row>
    <row r="98" spans="1:32" x14ac:dyDescent="0.25">
      <c r="A98" s="22" t="str">
        <f t="shared" si="11"/>
        <v/>
      </c>
      <c r="B98" s="77" t="str">
        <f t="shared" si="18"/>
        <v/>
      </c>
      <c r="C98" s="149"/>
      <c r="D98" s="150" t="str">
        <f t="shared" si="12"/>
        <v/>
      </c>
      <c r="E98" s="147" t="str">
        <f t="shared" si="13"/>
        <v/>
      </c>
      <c r="F98" s="144"/>
      <c r="G98" s="148"/>
      <c r="H98" s="85" t="str">
        <f t="shared" si="14"/>
        <v/>
      </c>
      <c r="I98" s="155"/>
      <c r="J98" s="157"/>
      <c r="K98" s="155"/>
      <c r="L98" s="157"/>
      <c r="M98" s="155"/>
      <c r="N98" s="155"/>
      <c r="O98" s="154"/>
      <c r="P98" s="142"/>
      <c r="Q98" s="22" t="str">
        <f>IF(C98&lt;&gt;"Pflichtkollekte","",IF(F98&lt;&gt;"",CONCATENATE(X98,1,VLOOKUP(F98,'Eingabe Zweckbestimmungen'!$M:$O,3,FALSE)),CONCATENATE(X98,1000))*1)</f>
        <v/>
      </c>
      <c r="R98" s="22" t="str">
        <f>IF(C98&lt;&gt;"Zw. Zweckg. Kollekte","",IF(G98&lt;&gt;"",CONCATENATE(X98,2,VLOOKUP(G98,'Eingabe Zweckbestimmungen'!$C:$E,3,FALSE)),CONCATENATE(X98,2000))*1)</f>
        <v/>
      </c>
      <c r="S98" s="22" t="str">
        <f t="shared" si="15"/>
        <v/>
      </c>
      <c r="T98" s="22" t="str">
        <f>IF(C98&lt;&gt;"Zw. Zweckg. Spende","",IF(G98&lt;&gt;"",CONCATENATE(X98,3,VLOOKUP(G98,'Eingabe Zweckbestimmungen'!C:E,3,FALSE))*1,CONCATENATE(X98,3000)*1))</f>
        <v/>
      </c>
      <c r="U98" s="22" t="str">
        <f t="shared" si="16"/>
        <v/>
      </c>
      <c r="V98" s="22" t="str">
        <f>IF(C98&lt;&gt;"Zw. Freie weiterzuleitende Kollekte","",IF(G98&lt;&gt;"",CONCATENATE(X98,4,VLOOKUP(G98,'Eingabe Zweckbestimmungen'!$H:$J,3,FALSE))*1,CONCATENATE(X98,4000)*1))</f>
        <v/>
      </c>
      <c r="W98" s="22" t="str">
        <f t="shared" si="17"/>
        <v/>
      </c>
      <c r="X98" s="160">
        <f>IFERROR(VLOOKUP(M98,'Stammdaten Girokonten'!$I:$K,3,FALSE),0)</f>
        <v>0</v>
      </c>
      <c r="AD98" s="202" t="str">
        <f t="shared" si="19"/>
        <v/>
      </c>
      <c r="AE98" s="203" t="str">
        <f t="shared" si="20"/>
        <v/>
      </c>
      <c r="AF98" s="204" t="str">
        <f t="shared" si="21"/>
        <v/>
      </c>
    </row>
    <row r="99" spans="1:32" x14ac:dyDescent="0.25">
      <c r="A99" s="22" t="str">
        <f t="shared" si="11"/>
        <v/>
      </c>
      <c r="B99" s="77" t="str">
        <f t="shared" si="18"/>
        <v/>
      </c>
      <c r="C99" s="149"/>
      <c r="D99" s="150" t="str">
        <f t="shared" si="12"/>
        <v/>
      </c>
      <c r="E99" s="147" t="str">
        <f t="shared" si="13"/>
        <v/>
      </c>
      <c r="F99" s="144"/>
      <c r="G99" s="148"/>
      <c r="H99" s="85" t="str">
        <f t="shared" si="14"/>
        <v/>
      </c>
      <c r="I99" s="155"/>
      <c r="J99" s="157"/>
      <c r="K99" s="155"/>
      <c r="L99" s="157"/>
      <c r="M99" s="155"/>
      <c r="N99" s="155"/>
      <c r="O99" s="154"/>
      <c r="P99" s="142"/>
      <c r="Q99" s="22" t="str">
        <f>IF(C99&lt;&gt;"Pflichtkollekte","",IF(F99&lt;&gt;"",CONCATENATE(X99,1,VLOOKUP(F99,'Eingabe Zweckbestimmungen'!$M:$O,3,FALSE)),CONCATENATE(X99,1000))*1)</f>
        <v/>
      </c>
      <c r="R99" s="22" t="str">
        <f>IF(C99&lt;&gt;"Zw. Zweckg. Kollekte","",IF(G99&lt;&gt;"",CONCATENATE(X99,2,VLOOKUP(G99,'Eingabe Zweckbestimmungen'!$C:$E,3,FALSE)),CONCATENATE(X99,2000))*1)</f>
        <v/>
      </c>
      <c r="S99" s="22" t="str">
        <f t="shared" si="15"/>
        <v/>
      </c>
      <c r="T99" s="22" t="str">
        <f>IF(C99&lt;&gt;"Zw. Zweckg. Spende","",IF(G99&lt;&gt;"",CONCATENATE(X99,3,VLOOKUP(G99,'Eingabe Zweckbestimmungen'!C:E,3,FALSE))*1,CONCATENATE(X99,3000)*1))</f>
        <v/>
      </c>
      <c r="U99" s="22" t="str">
        <f t="shared" si="16"/>
        <v/>
      </c>
      <c r="V99" s="22" t="str">
        <f>IF(C99&lt;&gt;"Zw. Freie weiterzuleitende Kollekte","",IF(G99&lt;&gt;"",CONCATENATE(X99,4,VLOOKUP(G99,'Eingabe Zweckbestimmungen'!$H:$J,3,FALSE))*1,CONCATENATE(X99,4000)*1))</f>
        <v/>
      </c>
      <c r="W99" s="22" t="str">
        <f t="shared" si="17"/>
        <v/>
      </c>
      <c r="X99" s="160">
        <f>IFERROR(VLOOKUP(M99,'Stammdaten Girokonten'!$I:$K,3,FALSE),0)</f>
        <v>0</v>
      </c>
      <c r="AD99" s="202" t="str">
        <f t="shared" si="19"/>
        <v/>
      </c>
      <c r="AE99" s="203" t="str">
        <f t="shared" si="20"/>
        <v/>
      </c>
      <c r="AF99" s="204" t="str">
        <f t="shared" si="21"/>
        <v/>
      </c>
    </row>
    <row r="100" spans="1:32" x14ac:dyDescent="0.25">
      <c r="A100" s="22" t="str">
        <f t="shared" si="11"/>
        <v/>
      </c>
      <c r="B100" s="77" t="str">
        <f t="shared" si="18"/>
        <v/>
      </c>
      <c r="C100" s="149"/>
      <c r="D100" s="150" t="str">
        <f t="shared" si="12"/>
        <v/>
      </c>
      <c r="E100" s="147" t="str">
        <f t="shared" si="13"/>
        <v/>
      </c>
      <c r="F100" s="144"/>
      <c r="G100" s="148"/>
      <c r="H100" s="85" t="str">
        <f t="shared" si="14"/>
        <v/>
      </c>
      <c r="I100" s="155"/>
      <c r="J100" s="157"/>
      <c r="K100" s="155"/>
      <c r="L100" s="157"/>
      <c r="M100" s="155"/>
      <c r="N100" s="155"/>
      <c r="O100" s="154"/>
      <c r="P100" s="142"/>
      <c r="Q100" s="22" t="str">
        <f>IF(C100&lt;&gt;"Pflichtkollekte","",IF(F100&lt;&gt;"",CONCATENATE(X100,1,VLOOKUP(F100,'Eingabe Zweckbestimmungen'!$M:$O,3,FALSE)),CONCATENATE(X100,1000))*1)</f>
        <v/>
      </c>
      <c r="R100" s="22" t="str">
        <f>IF(C100&lt;&gt;"Zw. Zweckg. Kollekte","",IF(G100&lt;&gt;"",CONCATENATE(X100,2,VLOOKUP(G100,'Eingabe Zweckbestimmungen'!$C:$E,3,FALSE)),CONCATENATE(X100,2000))*1)</f>
        <v/>
      </c>
      <c r="S100" s="22" t="str">
        <f t="shared" si="15"/>
        <v/>
      </c>
      <c r="T100" s="22" t="str">
        <f>IF(C100&lt;&gt;"Zw. Zweckg. Spende","",IF(G100&lt;&gt;"",CONCATENATE(X100,3,VLOOKUP(G100,'Eingabe Zweckbestimmungen'!C:E,3,FALSE))*1,CONCATENATE(X100,3000)*1))</f>
        <v/>
      </c>
      <c r="U100" s="22" t="str">
        <f t="shared" si="16"/>
        <v/>
      </c>
      <c r="V100" s="22" t="str">
        <f>IF(C100&lt;&gt;"Zw. Freie weiterzuleitende Kollekte","",IF(G100&lt;&gt;"",CONCATENATE(X100,4,VLOOKUP(G100,'Eingabe Zweckbestimmungen'!$H:$J,3,FALSE))*1,CONCATENATE(X100,4000)*1))</f>
        <v/>
      </c>
      <c r="W100" s="22" t="str">
        <f t="shared" si="17"/>
        <v/>
      </c>
      <c r="X100" s="160">
        <f>IFERROR(VLOOKUP(M100,'Stammdaten Girokonten'!$I:$K,3,FALSE),0)</f>
        <v>0</v>
      </c>
      <c r="AD100" s="202" t="str">
        <f t="shared" si="19"/>
        <v/>
      </c>
      <c r="AE100" s="203" t="str">
        <f t="shared" si="20"/>
        <v/>
      </c>
      <c r="AF100" s="204" t="str">
        <f t="shared" si="21"/>
        <v/>
      </c>
    </row>
    <row r="101" spans="1:32" x14ac:dyDescent="0.25">
      <c r="A101" s="22" t="str">
        <f t="shared" si="11"/>
        <v/>
      </c>
      <c r="B101" s="77" t="str">
        <f t="shared" si="18"/>
        <v/>
      </c>
      <c r="C101" s="149"/>
      <c r="D101" s="150" t="str">
        <f t="shared" si="12"/>
        <v/>
      </c>
      <c r="E101" s="147" t="str">
        <f t="shared" si="13"/>
        <v/>
      </c>
      <c r="F101" s="144"/>
      <c r="G101" s="148"/>
      <c r="H101" s="85" t="str">
        <f t="shared" si="14"/>
        <v/>
      </c>
      <c r="I101" s="155"/>
      <c r="J101" s="157"/>
      <c r="K101" s="155"/>
      <c r="L101" s="157"/>
      <c r="M101" s="155"/>
      <c r="N101" s="155"/>
      <c r="O101" s="154"/>
      <c r="P101" s="142"/>
      <c r="Q101" s="22" t="str">
        <f>IF(C101&lt;&gt;"Pflichtkollekte","",IF(F101&lt;&gt;"",CONCATENATE(X101,1,VLOOKUP(F101,'Eingabe Zweckbestimmungen'!$M:$O,3,FALSE)),CONCATENATE(X101,1000))*1)</f>
        <v/>
      </c>
      <c r="R101" s="22" t="str">
        <f>IF(C101&lt;&gt;"Zw. Zweckg. Kollekte","",IF(G101&lt;&gt;"",CONCATENATE(X101,2,VLOOKUP(G101,'Eingabe Zweckbestimmungen'!$C:$E,3,FALSE)),CONCATENATE(X101,2000))*1)</f>
        <v/>
      </c>
      <c r="S101" s="22" t="str">
        <f t="shared" si="15"/>
        <v/>
      </c>
      <c r="T101" s="22" t="str">
        <f>IF(C101&lt;&gt;"Zw. Zweckg. Spende","",IF(G101&lt;&gt;"",CONCATENATE(X101,3,VLOOKUP(G101,'Eingabe Zweckbestimmungen'!C:E,3,FALSE))*1,CONCATENATE(X101,3000)*1))</f>
        <v/>
      </c>
      <c r="U101" s="22" t="str">
        <f t="shared" si="16"/>
        <v/>
      </c>
      <c r="V101" s="22" t="str">
        <f>IF(C101&lt;&gt;"Zw. Freie weiterzuleitende Kollekte","",IF(G101&lt;&gt;"",CONCATENATE(X101,4,VLOOKUP(G101,'Eingabe Zweckbestimmungen'!$H:$J,3,FALSE))*1,CONCATENATE(X101,4000)*1))</f>
        <v/>
      </c>
      <c r="W101" s="22" t="str">
        <f t="shared" si="17"/>
        <v/>
      </c>
      <c r="X101" s="160">
        <f>IFERROR(VLOOKUP(M101,'Stammdaten Girokonten'!$I:$K,3,FALSE),0)</f>
        <v>0</v>
      </c>
      <c r="AD101" s="202" t="str">
        <f t="shared" si="19"/>
        <v/>
      </c>
      <c r="AE101" s="203" t="str">
        <f t="shared" si="20"/>
        <v/>
      </c>
      <c r="AF101" s="204" t="str">
        <f t="shared" si="21"/>
        <v/>
      </c>
    </row>
    <row r="102" spans="1:32" x14ac:dyDescent="0.25">
      <c r="A102" s="22" t="str">
        <f t="shared" si="11"/>
        <v/>
      </c>
      <c r="B102" s="77" t="str">
        <f t="shared" si="18"/>
        <v/>
      </c>
      <c r="C102" s="149"/>
      <c r="D102" s="150" t="str">
        <f t="shared" si="12"/>
        <v/>
      </c>
      <c r="E102" s="147" t="str">
        <f t="shared" si="13"/>
        <v/>
      </c>
      <c r="F102" s="144"/>
      <c r="G102" s="148"/>
      <c r="H102" s="85" t="str">
        <f t="shared" si="14"/>
        <v/>
      </c>
      <c r="I102" s="155"/>
      <c r="J102" s="157"/>
      <c r="K102" s="155"/>
      <c r="L102" s="157"/>
      <c r="M102" s="155"/>
      <c r="N102" s="155"/>
      <c r="O102" s="154"/>
      <c r="P102" s="142"/>
      <c r="Q102" s="22" t="str">
        <f>IF(C102&lt;&gt;"Pflichtkollekte","",IF(F102&lt;&gt;"",CONCATENATE(X102,1,VLOOKUP(F102,'Eingabe Zweckbestimmungen'!$M:$O,3,FALSE)),CONCATENATE(X102,1000))*1)</f>
        <v/>
      </c>
      <c r="R102" s="22" t="str">
        <f>IF(C102&lt;&gt;"Zw. Zweckg. Kollekte","",IF(G102&lt;&gt;"",CONCATENATE(X102,2,VLOOKUP(G102,'Eingabe Zweckbestimmungen'!$C:$E,3,FALSE)),CONCATENATE(X102,2000))*1)</f>
        <v/>
      </c>
      <c r="S102" s="22" t="str">
        <f t="shared" si="15"/>
        <v/>
      </c>
      <c r="T102" s="22" t="str">
        <f>IF(C102&lt;&gt;"Zw. Zweckg. Spende","",IF(G102&lt;&gt;"",CONCATENATE(X102,3,VLOOKUP(G102,'Eingabe Zweckbestimmungen'!C:E,3,FALSE))*1,CONCATENATE(X102,3000)*1))</f>
        <v/>
      </c>
      <c r="U102" s="22" t="str">
        <f t="shared" si="16"/>
        <v/>
      </c>
      <c r="V102" s="22" t="str">
        <f>IF(C102&lt;&gt;"Zw. Freie weiterzuleitende Kollekte","",IF(G102&lt;&gt;"",CONCATENATE(X102,4,VLOOKUP(G102,'Eingabe Zweckbestimmungen'!$H:$J,3,FALSE))*1,CONCATENATE(X102,4000)*1))</f>
        <v/>
      </c>
      <c r="W102" s="22" t="str">
        <f t="shared" si="17"/>
        <v/>
      </c>
      <c r="X102" s="160">
        <f>IFERROR(VLOOKUP(M102,'Stammdaten Girokonten'!$I:$K,3,FALSE),0)</f>
        <v>0</v>
      </c>
      <c r="AD102" s="202" t="str">
        <f t="shared" si="19"/>
        <v/>
      </c>
      <c r="AE102" s="203" t="str">
        <f t="shared" si="20"/>
        <v/>
      </c>
      <c r="AF102" s="204" t="str">
        <f t="shared" si="21"/>
        <v/>
      </c>
    </row>
    <row r="103" spans="1:32" x14ac:dyDescent="0.25">
      <c r="A103" s="22" t="str">
        <f t="shared" si="11"/>
        <v/>
      </c>
      <c r="B103" s="77" t="str">
        <f t="shared" si="18"/>
        <v/>
      </c>
      <c r="C103" s="149"/>
      <c r="D103" s="150" t="str">
        <f t="shared" si="12"/>
        <v/>
      </c>
      <c r="E103" s="147" t="str">
        <f t="shared" si="13"/>
        <v/>
      </c>
      <c r="F103" s="144"/>
      <c r="G103" s="148"/>
      <c r="H103" s="85" t="str">
        <f t="shared" si="14"/>
        <v/>
      </c>
      <c r="I103" s="155"/>
      <c r="J103" s="157"/>
      <c r="K103" s="155"/>
      <c r="L103" s="157"/>
      <c r="M103" s="155"/>
      <c r="N103" s="155"/>
      <c r="O103" s="154"/>
      <c r="P103" s="142"/>
      <c r="Q103" s="22" t="str">
        <f>IF(C103&lt;&gt;"Pflichtkollekte","",IF(F103&lt;&gt;"",CONCATENATE(X103,1,VLOOKUP(F103,'Eingabe Zweckbestimmungen'!$M:$O,3,FALSE)),CONCATENATE(X103,1000))*1)</f>
        <v/>
      </c>
      <c r="R103" s="22" t="str">
        <f>IF(C103&lt;&gt;"Zw. Zweckg. Kollekte","",IF(G103&lt;&gt;"",CONCATENATE(X103,2,VLOOKUP(G103,'Eingabe Zweckbestimmungen'!$C:$E,3,FALSE)),CONCATENATE(X103,2000))*1)</f>
        <v/>
      </c>
      <c r="S103" s="22" t="str">
        <f t="shared" si="15"/>
        <v/>
      </c>
      <c r="T103" s="22" t="str">
        <f>IF(C103&lt;&gt;"Zw. Zweckg. Spende","",IF(G103&lt;&gt;"",CONCATENATE(X103,3,VLOOKUP(G103,'Eingabe Zweckbestimmungen'!C:E,3,FALSE))*1,CONCATENATE(X103,3000)*1))</f>
        <v/>
      </c>
      <c r="U103" s="22" t="str">
        <f t="shared" si="16"/>
        <v/>
      </c>
      <c r="V103" s="22" t="str">
        <f>IF(C103&lt;&gt;"Zw. Freie weiterzuleitende Kollekte","",IF(G103&lt;&gt;"",CONCATENATE(X103,4,VLOOKUP(G103,'Eingabe Zweckbestimmungen'!$H:$J,3,FALSE))*1,CONCATENATE(X103,4000)*1))</f>
        <v/>
      </c>
      <c r="W103" s="22" t="str">
        <f t="shared" si="17"/>
        <v/>
      </c>
      <c r="X103" s="160">
        <f>IFERROR(VLOOKUP(M103,'Stammdaten Girokonten'!$I:$K,3,FALSE),0)</f>
        <v>0</v>
      </c>
      <c r="AD103" s="202" t="str">
        <f t="shared" si="19"/>
        <v/>
      </c>
      <c r="AE103" s="203" t="str">
        <f t="shared" si="20"/>
        <v/>
      </c>
      <c r="AF103" s="204" t="str">
        <f t="shared" si="21"/>
        <v/>
      </c>
    </row>
    <row r="104" spans="1:32" x14ac:dyDescent="0.25">
      <c r="A104" s="22" t="str">
        <f t="shared" si="11"/>
        <v/>
      </c>
      <c r="B104" s="77" t="str">
        <f t="shared" si="18"/>
        <v/>
      </c>
      <c r="C104" s="149"/>
      <c r="D104" s="150" t="str">
        <f t="shared" si="12"/>
        <v/>
      </c>
      <c r="E104" s="147" t="str">
        <f t="shared" si="13"/>
        <v/>
      </c>
      <c r="F104" s="144"/>
      <c r="G104" s="148"/>
      <c r="H104" s="85" t="str">
        <f t="shared" si="14"/>
        <v/>
      </c>
      <c r="I104" s="155"/>
      <c r="J104" s="157"/>
      <c r="K104" s="155"/>
      <c r="L104" s="157"/>
      <c r="M104" s="155"/>
      <c r="N104" s="155"/>
      <c r="O104" s="154"/>
      <c r="P104" s="142"/>
      <c r="Q104" s="22" t="str">
        <f>IF(C104&lt;&gt;"Pflichtkollekte","",IF(F104&lt;&gt;"",CONCATENATE(X104,1,VLOOKUP(F104,'Eingabe Zweckbestimmungen'!$M:$O,3,FALSE)),CONCATENATE(X104,1000))*1)</f>
        <v/>
      </c>
      <c r="R104" s="22" t="str">
        <f>IF(C104&lt;&gt;"Zw. Zweckg. Kollekte","",IF(G104&lt;&gt;"",CONCATENATE(X104,2,VLOOKUP(G104,'Eingabe Zweckbestimmungen'!$C:$E,3,FALSE)),CONCATENATE(X104,2000))*1)</f>
        <v/>
      </c>
      <c r="S104" s="22" t="str">
        <f t="shared" si="15"/>
        <v/>
      </c>
      <c r="T104" s="22" t="str">
        <f>IF(C104&lt;&gt;"Zw. Zweckg. Spende","",IF(G104&lt;&gt;"",CONCATENATE(X104,3,VLOOKUP(G104,'Eingabe Zweckbestimmungen'!C:E,3,FALSE))*1,CONCATENATE(X104,3000)*1))</f>
        <v/>
      </c>
      <c r="U104" s="22" t="str">
        <f t="shared" si="16"/>
        <v/>
      </c>
      <c r="V104" s="22" t="str">
        <f>IF(C104&lt;&gt;"Zw. Freie weiterzuleitende Kollekte","",IF(G104&lt;&gt;"",CONCATENATE(X104,4,VLOOKUP(G104,'Eingabe Zweckbestimmungen'!$H:$J,3,FALSE))*1,CONCATENATE(X104,4000)*1))</f>
        <v/>
      </c>
      <c r="W104" s="22" t="str">
        <f t="shared" si="17"/>
        <v/>
      </c>
      <c r="X104" s="160">
        <f>IFERROR(VLOOKUP(M104,'Stammdaten Girokonten'!$I:$K,3,FALSE),0)</f>
        <v>0</v>
      </c>
      <c r="AD104" s="202" t="str">
        <f t="shared" si="19"/>
        <v/>
      </c>
      <c r="AE104" s="203" t="str">
        <f t="shared" si="20"/>
        <v/>
      </c>
      <c r="AF104" s="204" t="str">
        <f t="shared" si="21"/>
        <v/>
      </c>
    </row>
    <row r="105" spans="1:32" x14ac:dyDescent="0.25">
      <c r="A105" s="22" t="str">
        <f t="shared" si="11"/>
        <v/>
      </c>
      <c r="B105" s="77" t="str">
        <f t="shared" si="18"/>
        <v/>
      </c>
      <c r="C105" s="149"/>
      <c r="D105" s="150" t="str">
        <f t="shared" si="12"/>
        <v/>
      </c>
      <c r="E105" s="147" t="str">
        <f t="shared" si="13"/>
        <v/>
      </c>
      <c r="F105" s="144"/>
      <c r="G105" s="148"/>
      <c r="H105" s="85" t="str">
        <f t="shared" si="14"/>
        <v/>
      </c>
      <c r="I105" s="155"/>
      <c r="J105" s="157"/>
      <c r="K105" s="155"/>
      <c r="L105" s="157"/>
      <c r="M105" s="155"/>
      <c r="N105" s="155"/>
      <c r="O105" s="154"/>
      <c r="P105" s="142"/>
      <c r="Q105" s="22" t="str">
        <f>IF(C105&lt;&gt;"Pflichtkollekte","",IF(F105&lt;&gt;"",CONCATENATE(X105,1,VLOOKUP(F105,'Eingabe Zweckbestimmungen'!$M:$O,3,FALSE)),CONCATENATE(X105,1000))*1)</f>
        <v/>
      </c>
      <c r="R105" s="22" t="str">
        <f>IF(C105&lt;&gt;"Zw. Zweckg. Kollekte","",IF(G105&lt;&gt;"",CONCATENATE(X105,2,VLOOKUP(G105,'Eingabe Zweckbestimmungen'!$C:$E,3,FALSE)),CONCATENATE(X105,2000))*1)</f>
        <v/>
      </c>
      <c r="S105" s="22" t="str">
        <f t="shared" si="15"/>
        <v/>
      </c>
      <c r="T105" s="22" t="str">
        <f>IF(C105&lt;&gt;"Zw. Zweckg. Spende","",IF(G105&lt;&gt;"",CONCATENATE(X105,3,VLOOKUP(G105,'Eingabe Zweckbestimmungen'!C:E,3,FALSE))*1,CONCATENATE(X105,3000)*1))</f>
        <v/>
      </c>
      <c r="U105" s="22" t="str">
        <f t="shared" si="16"/>
        <v/>
      </c>
      <c r="V105" s="22" t="str">
        <f>IF(C105&lt;&gt;"Zw. Freie weiterzuleitende Kollekte","",IF(G105&lt;&gt;"",CONCATENATE(X105,4,VLOOKUP(G105,'Eingabe Zweckbestimmungen'!$H:$J,3,FALSE))*1,CONCATENATE(X105,4000)*1))</f>
        <v/>
      </c>
      <c r="W105" s="22" t="str">
        <f t="shared" si="17"/>
        <v/>
      </c>
      <c r="X105" s="160">
        <f>IFERROR(VLOOKUP(M105,'Stammdaten Girokonten'!$I:$K,3,FALSE),0)</f>
        <v>0</v>
      </c>
      <c r="AD105" s="202" t="str">
        <f t="shared" si="19"/>
        <v/>
      </c>
      <c r="AE105" s="203" t="str">
        <f t="shared" si="20"/>
        <v/>
      </c>
      <c r="AF105" s="204" t="str">
        <f t="shared" si="21"/>
        <v/>
      </c>
    </row>
    <row r="106" spans="1:32" x14ac:dyDescent="0.25">
      <c r="A106" s="22" t="str">
        <f t="shared" si="11"/>
        <v/>
      </c>
      <c r="B106" s="77" t="str">
        <f t="shared" si="18"/>
        <v/>
      </c>
      <c r="C106" s="149"/>
      <c r="D106" s="150" t="str">
        <f t="shared" si="12"/>
        <v/>
      </c>
      <c r="E106" s="147" t="str">
        <f t="shared" si="13"/>
        <v/>
      </c>
      <c r="F106" s="144"/>
      <c r="G106" s="148"/>
      <c r="H106" s="85" t="str">
        <f t="shared" si="14"/>
        <v/>
      </c>
      <c r="I106" s="155"/>
      <c r="J106" s="157"/>
      <c r="K106" s="155"/>
      <c r="L106" s="157"/>
      <c r="M106" s="155"/>
      <c r="N106" s="155"/>
      <c r="O106" s="154"/>
      <c r="P106" s="142"/>
      <c r="Q106" s="22" t="str">
        <f>IF(C106&lt;&gt;"Pflichtkollekte","",IF(F106&lt;&gt;"",CONCATENATE(X106,1,VLOOKUP(F106,'Eingabe Zweckbestimmungen'!$M:$O,3,FALSE)),CONCATENATE(X106,1000))*1)</f>
        <v/>
      </c>
      <c r="R106" s="22" t="str">
        <f>IF(C106&lt;&gt;"Zw. Zweckg. Kollekte","",IF(G106&lt;&gt;"",CONCATENATE(X106,2,VLOOKUP(G106,'Eingabe Zweckbestimmungen'!$C:$E,3,FALSE)),CONCATENATE(X106,2000))*1)</f>
        <v/>
      </c>
      <c r="S106" s="22" t="str">
        <f t="shared" si="15"/>
        <v/>
      </c>
      <c r="T106" s="22" t="str">
        <f>IF(C106&lt;&gt;"Zw. Zweckg. Spende","",IF(G106&lt;&gt;"",CONCATENATE(X106,3,VLOOKUP(G106,'Eingabe Zweckbestimmungen'!C:E,3,FALSE))*1,CONCATENATE(X106,3000)*1))</f>
        <v/>
      </c>
      <c r="U106" s="22" t="str">
        <f t="shared" si="16"/>
        <v/>
      </c>
      <c r="V106" s="22" t="str">
        <f>IF(C106&lt;&gt;"Zw. Freie weiterzuleitende Kollekte","",IF(G106&lt;&gt;"",CONCATENATE(X106,4,VLOOKUP(G106,'Eingabe Zweckbestimmungen'!$H:$J,3,FALSE))*1,CONCATENATE(X106,4000)*1))</f>
        <v/>
      </c>
      <c r="W106" s="22" t="str">
        <f t="shared" si="17"/>
        <v/>
      </c>
      <c r="X106" s="160">
        <f>IFERROR(VLOOKUP(M106,'Stammdaten Girokonten'!$I:$K,3,FALSE),0)</f>
        <v>0</v>
      </c>
      <c r="AD106" s="202" t="str">
        <f t="shared" si="19"/>
        <v/>
      </c>
      <c r="AE106" s="203" t="str">
        <f t="shared" si="20"/>
        <v/>
      </c>
      <c r="AF106" s="204" t="str">
        <f t="shared" si="21"/>
        <v/>
      </c>
    </row>
    <row r="107" spans="1:32" x14ac:dyDescent="0.25">
      <c r="A107" s="22" t="str">
        <f t="shared" si="11"/>
        <v/>
      </c>
      <c r="B107" s="77" t="str">
        <f t="shared" si="18"/>
        <v/>
      </c>
      <c r="C107" s="149"/>
      <c r="D107" s="150" t="str">
        <f t="shared" si="12"/>
        <v/>
      </c>
      <c r="E107" s="147" t="str">
        <f t="shared" si="13"/>
        <v/>
      </c>
      <c r="F107" s="144"/>
      <c r="G107" s="148"/>
      <c r="H107" s="85" t="str">
        <f t="shared" si="14"/>
        <v/>
      </c>
      <c r="I107" s="155"/>
      <c r="J107" s="157"/>
      <c r="K107" s="155"/>
      <c r="L107" s="157"/>
      <c r="M107" s="155"/>
      <c r="N107" s="155"/>
      <c r="O107" s="154"/>
      <c r="P107" s="142"/>
      <c r="Q107" s="22" t="str">
        <f>IF(C107&lt;&gt;"Pflichtkollekte","",IF(F107&lt;&gt;"",CONCATENATE(X107,1,VLOOKUP(F107,'Eingabe Zweckbestimmungen'!$M:$O,3,FALSE)),CONCATENATE(X107,1000))*1)</f>
        <v/>
      </c>
      <c r="R107" s="22" t="str">
        <f>IF(C107&lt;&gt;"Zw. Zweckg. Kollekte","",IF(G107&lt;&gt;"",CONCATENATE(X107,2,VLOOKUP(G107,'Eingabe Zweckbestimmungen'!$C:$E,3,FALSE)),CONCATENATE(X107,2000))*1)</f>
        <v/>
      </c>
      <c r="S107" s="22" t="str">
        <f t="shared" si="15"/>
        <v/>
      </c>
      <c r="T107" s="22" t="str">
        <f>IF(C107&lt;&gt;"Zw. Zweckg. Spende","",IF(G107&lt;&gt;"",CONCATENATE(X107,3,VLOOKUP(G107,'Eingabe Zweckbestimmungen'!C:E,3,FALSE))*1,CONCATENATE(X107,3000)*1))</f>
        <v/>
      </c>
      <c r="U107" s="22" t="str">
        <f t="shared" si="16"/>
        <v/>
      </c>
      <c r="V107" s="22" t="str">
        <f>IF(C107&lt;&gt;"Zw. Freie weiterzuleitende Kollekte","",IF(G107&lt;&gt;"",CONCATENATE(X107,4,VLOOKUP(G107,'Eingabe Zweckbestimmungen'!$H:$J,3,FALSE))*1,CONCATENATE(X107,4000)*1))</f>
        <v/>
      </c>
      <c r="W107" s="22" t="str">
        <f t="shared" si="17"/>
        <v/>
      </c>
      <c r="X107" s="160">
        <f>IFERROR(VLOOKUP(M107,'Stammdaten Girokonten'!$I:$K,3,FALSE),0)</f>
        <v>0</v>
      </c>
      <c r="AD107" s="202" t="str">
        <f t="shared" si="19"/>
        <v/>
      </c>
      <c r="AE107" s="203" t="str">
        <f t="shared" si="20"/>
        <v/>
      </c>
      <c r="AF107" s="204" t="str">
        <f t="shared" si="21"/>
        <v/>
      </c>
    </row>
    <row r="108" spans="1:32" x14ac:dyDescent="0.25">
      <c r="A108" s="22" t="str">
        <f t="shared" si="11"/>
        <v/>
      </c>
      <c r="B108" s="77" t="str">
        <f t="shared" si="18"/>
        <v/>
      </c>
      <c r="C108" s="149"/>
      <c r="D108" s="150" t="str">
        <f t="shared" si="12"/>
        <v/>
      </c>
      <c r="E108" s="147" t="str">
        <f t="shared" si="13"/>
        <v/>
      </c>
      <c r="F108" s="144"/>
      <c r="G108" s="148"/>
      <c r="H108" s="85" t="str">
        <f t="shared" si="14"/>
        <v/>
      </c>
      <c r="I108" s="155"/>
      <c r="J108" s="157"/>
      <c r="K108" s="155"/>
      <c r="L108" s="157"/>
      <c r="M108" s="155"/>
      <c r="N108" s="155"/>
      <c r="O108" s="154"/>
      <c r="P108" s="142"/>
      <c r="Q108" s="22" t="str">
        <f>IF(C108&lt;&gt;"Pflichtkollekte","",IF(F108&lt;&gt;"",CONCATENATE(X108,1,VLOOKUP(F108,'Eingabe Zweckbestimmungen'!$M:$O,3,FALSE)),CONCATENATE(X108,1000))*1)</f>
        <v/>
      </c>
      <c r="R108" s="22" t="str">
        <f>IF(C108&lt;&gt;"Zw. Zweckg. Kollekte","",IF(G108&lt;&gt;"",CONCATENATE(X108,2,VLOOKUP(G108,'Eingabe Zweckbestimmungen'!$C:$E,3,FALSE)),CONCATENATE(X108,2000))*1)</f>
        <v/>
      </c>
      <c r="S108" s="22" t="str">
        <f t="shared" si="15"/>
        <v/>
      </c>
      <c r="T108" s="22" t="str">
        <f>IF(C108&lt;&gt;"Zw. Zweckg. Spende","",IF(G108&lt;&gt;"",CONCATENATE(X108,3,VLOOKUP(G108,'Eingabe Zweckbestimmungen'!C:E,3,FALSE))*1,CONCATENATE(X108,3000)*1))</f>
        <v/>
      </c>
      <c r="U108" s="22" t="str">
        <f t="shared" si="16"/>
        <v/>
      </c>
      <c r="V108" s="22" t="str">
        <f>IF(C108&lt;&gt;"Zw. Freie weiterzuleitende Kollekte","",IF(G108&lt;&gt;"",CONCATENATE(X108,4,VLOOKUP(G108,'Eingabe Zweckbestimmungen'!$H:$J,3,FALSE))*1,CONCATENATE(X108,4000)*1))</f>
        <v/>
      </c>
      <c r="W108" s="22" t="str">
        <f t="shared" si="17"/>
        <v/>
      </c>
      <c r="X108" s="160">
        <f>IFERROR(VLOOKUP(M108,'Stammdaten Girokonten'!$I:$K,3,FALSE),0)</f>
        <v>0</v>
      </c>
      <c r="AD108" s="202" t="str">
        <f t="shared" si="19"/>
        <v/>
      </c>
      <c r="AE108" s="203" t="str">
        <f t="shared" si="20"/>
        <v/>
      </c>
      <c r="AF108" s="204" t="str">
        <f t="shared" si="21"/>
        <v/>
      </c>
    </row>
    <row r="109" spans="1:32" x14ac:dyDescent="0.25">
      <c r="A109" s="22" t="str">
        <f t="shared" si="11"/>
        <v/>
      </c>
      <c r="B109" s="77" t="str">
        <f t="shared" si="18"/>
        <v/>
      </c>
      <c r="C109" s="149"/>
      <c r="D109" s="150" t="str">
        <f t="shared" si="12"/>
        <v/>
      </c>
      <c r="E109" s="147" t="str">
        <f t="shared" si="13"/>
        <v/>
      </c>
      <c r="F109" s="144"/>
      <c r="G109" s="148"/>
      <c r="H109" s="85" t="str">
        <f t="shared" si="14"/>
        <v/>
      </c>
      <c r="I109" s="155"/>
      <c r="J109" s="157"/>
      <c r="K109" s="155"/>
      <c r="L109" s="157"/>
      <c r="M109" s="155"/>
      <c r="N109" s="155"/>
      <c r="O109" s="154"/>
      <c r="P109" s="142"/>
      <c r="Q109" s="22" t="str">
        <f>IF(C109&lt;&gt;"Pflichtkollekte","",IF(F109&lt;&gt;"",CONCATENATE(X109,1,VLOOKUP(F109,'Eingabe Zweckbestimmungen'!$M:$O,3,FALSE)),CONCATENATE(X109,1000))*1)</f>
        <v/>
      </c>
      <c r="R109" s="22" t="str">
        <f>IF(C109&lt;&gt;"Zw. Zweckg. Kollekte","",IF(G109&lt;&gt;"",CONCATENATE(X109,2,VLOOKUP(G109,'Eingabe Zweckbestimmungen'!$C:$E,3,FALSE)),CONCATENATE(X109,2000))*1)</f>
        <v/>
      </c>
      <c r="S109" s="22" t="str">
        <f t="shared" si="15"/>
        <v/>
      </c>
      <c r="T109" s="22" t="str">
        <f>IF(C109&lt;&gt;"Zw. Zweckg. Spende","",IF(G109&lt;&gt;"",CONCATENATE(X109,3,VLOOKUP(G109,'Eingabe Zweckbestimmungen'!C:E,3,FALSE))*1,CONCATENATE(X109,3000)*1))</f>
        <v/>
      </c>
      <c r="U109" s="22" t="str">
        <f t="shared" si="16"/>
        <v/>
      </c>
      <c r="V109" s="22" t="str">
        <f>IF(C109&lt;&gt;"Zw. Freie weiterzuleitende Kollekte","",IF(G109&lt;&gt;"",CONCATENATE(X109,4,VLOOKUP(G109,'Eingabe Zweckbestimmungen'!$H:$J,3,FALSE))*1,CONCATENATE(X109,4000)*1))</f>
        <v/>
      </c>
      <c r="W109" s="22" t="str">
        <f t="shared" si="17"/>
        <v/>
      </c>
      <c r="X109" s="160">
        <f>IFERROR(VLOOKUP(M109,'Stammdaten Girokonten'!$I:$K,3,FALSE),0)</f>
        <v>0</v>
      </c>
      <c r="AD109" s="202" t="str">
        <f t="shared" si="19"/>
        <v/>
      </c>
      <c r="AE109" s="203" t="str">
        <f t="shared" si="20"/>
        <v/>
      </c>
      <c r="AF109" s="204" t="str">
        <f t="shared" si="21"/>
        <v/>
      </c>
    </row>
    <row r="110" spans="1:32" x14ac:dyDescent="0.25">
      <c r="A110" s="22" t="str">
        <f t="shared" si="11"/>
        <v/>
      </c>
      <c r="B110" s="77" t="str">
        <f t="shared" si="18"/>
        <v/>
      </c>
      <c r="C110" s="149"/>
      <c r="D110" s="150" t="str">
        <f t="shared" si="12"/>
        <v/>
      </c>
      <c r="E110" s="147" t="str">
        <f t="shared" si="13"/>
        <v/>
      </c>
      <c r="F110" s="144"/>
      <c r="G110" s="148"/>
      <c r="H110" s="85" t="str">
        <f t="shared" si="14"/>
        <v/>
      </c>
      <c r="I110" s="155"/>
      <c r="J110" s="157"/>
      <c r="K110" s="155"/>
      <c r="L110" s="157"/>
      <c r="M110" s="155"/>
      <c r="N110" s="155"/>
      <c r="O110" s="154"/>
      <c r="P110" s="142"/>
      <c r="Q110" s="22" t="str">
        <f>IF(C110&lt;&gt;"Pflichtkollekte","",IF(F110&lt;&gt;"",CONCATENATE(X110,1,VLOOKUP(F110,'Eingabe Zweckbestimmungen'!$M:$O,3,FALSE)),CONCATENATE(X110,1000))*1)</f>
        <v/>
      </c>
      <c r="R110" s="22" t="str">
        <f>IF(C110&lt;&gt;"Zw. Zweckg. Kollekte","",IF(G110&lt;&gt;"",CONCATENATE(X110,2,VLOOKUP(G110,'Eingabe Zweckbestimmungen'!$C:$E,3,FALSE)),CONCATENATE(X110,2000))*1)</f>
        <v/>
      </c>
      <c r="S110" s="22" t="str">
        <f t="shared" si="15"/>
        <v/>
      </c>
      <c r="T110" s="22" t="str">
        <f>IF(C110&lt;&gt;"Zw. Zweckg. Spende","",IF(G110&lt;&gt;"",CONCATENATE(X110,3,VLOOKUP(G110,'Eingabe Zweckbestimmungen'!C:E,3,FALSE))*1,CONCATENATE(X110,3000)*1))</f>
        <v/>
      </c>
      <c r="U110" s="22" t="str">
        <f t="shared" si="16"/>
        <v/>
      </c>
      <c r="V110" s="22" t="str">
        <f>IF(C110&lt;&gt;"Zw. Freie weiterzuleitende Kollekte","",IF(G110&lt;&gt;"",CONCATENATE(X110,4,VLOOKUP(G110,'Eingabe Zweckbestimmungen'!$H:$J,3,FALSE))*1,CONCATENATE(X110,4000)*1))</f>
        <v/>
      </c>
      <c r="W110" s="22" t="str">
        <f t="shared" si="17"/>
        <v/>
      </c>
      <c r="X110" s="160">
        <f>IFERROR(VLOOKUP(M110,'Stammdaten Girokonten'!$I:$K,3,FALSE),0)</f>
        <v>0</v>
      </c>
      <c r="AD110" s="202" t="str">
        <f t="shared" si="19"/>
        <v/>
      </c>
      <c r="AE110" s="203" t="str">
        <f t="shared" si="20"/>
        <v/>
      </c>
      <c r="AF110" s="204" t="str">
        <f t="shared" si="21"/>
        <v/>
      </c>
    </row>
    <row r="111" spans="1:32" x14ac:dyDescent="0.25">
      <c r="A111" s="22" t="str">
        <f t="shared" si="11"/>
        <v/>
      </c>
      <c r="B111" s="77" t="str">
        <f t="shared" si="18"/>
        <v/>
      </c>
      <c r="C111" s="149"/>
      <c r="D111" s="150" t="str">
        <f t="shared" si="12"/>
        <v/>
      </c>
      <c r="E111" s="147" t="str">
        <f t="shared" si="13"/>
        <v/>
      </c>
      <c r="F111" s="144"/>
      <c r="G111" s="148"/>
      <c r="H111" s="85" t="str">
        <f t="shared" si="14"/>
        <v/>
      </c>
      <c r="I111" s="155"/>
      <c r="J111" s="157"/>
      <c r="K111" s="155"/>
      <c r="L111" s="157"/>
      <c r="M111" s="155"/>
      <c r="N111" s="155"/>
      <c r="O111" s="154"/>
      <c r="P111" s="142"/>
      <c r="Q111" s="22" t="str">
        <f>IF(C111&lt;&gt;"Pflichtkollekte","",IF(F111&lt;&gt;"",CONCATENATE(X111,1,VLOOKUP(F111,'Eingabe Zweckbestimmungen'!$M:$O,3,FALSE)),CONCATENATE(X111,1000))*1)</f>
        <v/>
      </c>
      <c r="R111" s="22" t="str">
        <f>IF(C111&lt;&gt;"Zw. Zweckg. Kollekte","",IF(G111&lt;&gt;"",CONCATENATE(X111,2,VLOOKUP(G111,'Eingabe Zweckbestimmungen'!$C:$E,3,FALSE)),CONCATENATE(X111,2000))*1)</f>
        <v/>
      </c>
      <c r="S111" s="22" t="str">
        <f t="shared" si="15"/>
        <v/>
      </c>
      <c r="T111" s="22" t="str">
        <f>IF(C111&lt;&gt;"Zw. Zweckg. Spende","",IF(G111&lt;&gt;"",CONCATENATE(X111,3,VLOOKUP(G111,'Eingabe Zweckbestimmungen'!C:E,3,FALSE))*1,CONCATENATE(X111,3000)*1))</f>
        <v/>
      </c>
      <c r="U111" s="22" t="str">
        <f t="shared" si="16"/>
        <v/>
      </c>
      <c r="V111" s="22" t="str">
        <f>IF(C111&lt;&gt;"Zw. Freie weiterzuleitende Kollekte","",IF(G111&lt;&gt;"",CONCATENATE(X111,4,VLOOKUP(G111,'Eingabe Zweckbestimmungen'!$H:$J,3,FALSE))*1,CONCATENATE(X111,4000)*1))</f>
        <v/>
      </c>
      <c r="W111" s="22" t="str">
        <f t="shared" si="17"/>
        <v/>
      </c>
      <c r="X111" s="160">
        <f>IFERROR(VLOOKUP(M111,'Stammdaten Girokonten'!$I:$K,3,FALSE),0)</f>
        <v>0</v>
      </c>
      <c r="AD111" s="202" t="str">
        <f t="shared" si="19"/>
        <v/>
      </c>
      <c r="AE111" s="203" t="str">
        <f t="shared" si="20"/>
        <v/>
      </c>
      <c r="AF111" s="204" t="str">
        <f t="shared" si="21"/>
        <v/>
      </c>
    </row>
    <row r="112" spans="1:32" x14ac:dyDescent="0.25">
      <c r="A112" s="22" t="str">
        <f t="shared" si="11"/>
        <v/>
      </c>
      <c r="B112" s="77" t="str">
        <f t="shared" si="18"/>
        <v/>
      </c>
      <c r="C112" s="149"/>
      <c r="D112" s="150" t="str">
        <f t="shared" si="12"/>
        <v/>
      </c>
      <c r="E112" s="147" t="str">
        <f t="shared" si="13"/>
        <v/>
      </c>
      <c r="F112" s="144"/>
      <c r="G112" s="148"/>
      <c r="H112" s="85" t="str">
        <f t="shared" si="14"/>
        <v/>
      </c>
      <c r="I112" s="155"/>
      <c r="J112" s="157"/>
      <c r="K112" s="155"/>
      <c r="L112" s="157"/>
      <c r="M112" s="155"/>
      <c r="N112" s="155"/>
      <c r="O112" s="154"/>
      <c r="P112" s="142"/>
      <c r="Q112" s="22" t="str">
        <f>IF(C112&lt;&gt;"Pflichtkollekte","",IF(F112&lt;&gt;"",CONCATENATE(X112,1,VLOOKUP(F112,'Eingabe Zweckbestimmungen'!$M:$O,3,FALSE)),CONCATENATE(X112,1000))*1)</f>
        <v/>
      </c>
      <c r="R112" s="22" t="str">
        <f>IF(C112&lt;&gt;"Zw. Zweckg. Kollekte","",IF(G112&lt;&gt;"",CONCATENATE(X112,2,VLOOKUP(G112,'Eingabe Zweckbestimmungen'!$C:$E,3,FALSE)),CONCATENATE(X112,2000))*1)</f>
        <v/>
      </c>
      <c r="S112" s="22" t="str">
        <f t="shared" si="15"/>
        <v/>
      </c>
      <c r="T112" s="22" t="str">
        <f>IF(C112&lt;&gt;"Zw. Zweckg. Spende","",IF(G112&lt;&gt;"",CONCATENATE(X112,3,VLOOKUP(G112,'Eingabe Zweckbestimmungen'!C:E,3,FALSE))*1,CONCATENATE(X112,3000)*1))</f>
        <v/>
      </c>
      <c r="U112" s="22" t="str">
        <f t="shared" si="16"/>
        <v/>
      </c>
      <c r="V112" s="22" t="str">
        <f>IF(C112&lt;&gt;"Zw. Freie weiterzuleitende Kollekte","",IF(G112&lt;&gt;"",CONCATENATE(X112,4,VLOOKUP(G112,'Eingabe Zweckbestimmungen'!$H:$J,3,FALSE))*1,CONCATENATE(X112,4000)*1))</f>
        <v/>
      </c>
      <c r="W112" s="22" t="str">
        <f t="shared" si="17"/>
        <v/>
      </c>
      <c r="X112" s="160">
        <f>IFERROR(VLOOKUP(M112,'Stammdaten Girokonten'!$I:$K,3,FALSE),0)</f>
        <v>0</v>
      </c>
      <c r="AD112" s="202" t="str">
        <f t="shared" si="19"/>
        <v/>
      </c>
      <c r="AE112" s="203" t="str">
        <f t="shared" si="20"/>
        <v/>
      </c>
      <c r="AF112" s="204" t="str">
        <f t="shared" si="21"/>
        <v/>
      </c>
    </row>
    <row r="113" spans="1:32" x14ac:dyDescent="0.25">
      <c r="A113" s="22" t="str">
        <f t="shared" si="11"/>
        <v/>
      </c>
      <c r="B113" s="77" t="str">
        <f t="shared" si="18"/>
        <v/>
      </c>
      <c r="C113" s="149"/>
      <c r="D113" s="150" t="str">
        <f t="shared" si="12"/>
        <v/>
      </c>
      <c r="E113" s="147" t="str">
        <f t="shared" si="13"/>
        <v/>
      </c>
      <c r="F113" s="144"/>
      <c r="G113" s="148"/>
      <c r="H113" s="85" t="str">
        <f t="shared" si="14"/>
        <v/>
      </c>
      <c r="I113" s="155"/>
      <c r="J113" s="157"/>
      <c r="K113" s="155"/>
      <c r="L113" s="157"/>
      <c r="M113" s="155"/>
      <c r="N113" s="155"/>
      <c r="O113" s="154"/>
      <c r="P113" s="142"/>
      <c r="Q113" s="22" t="str">
        <f>IF(C113&lt;&gt;"Pflichtkollekte","",IF(F113&lt;&gt;"",CONCATENATE(X113,1,VLOOKUP(F113,'Eingabe Zweckbestimmungen'!$M:$O,3,FALSE)),CONCATENATE(X113,1000))*1)</f>
        <v/>
      </c>
      <c r="R113" s="22" t="str">
        <f>IF(C113&lt;&gt;"Zw. Zweckg. Kollekte","",IF(G113&lt;&gt;"",CONCATENATE(X113,2,VLOOKUP(G113,'Eingabe Zweckbestimmungen'!$C:$E,3,FALSE)),CONCATENATE(X113,2000))*1)</f>
        <v/>
      </c>
      <c r="S113" s="22" t="str">
        <f t="shared" si="15"/>
        <v/>
      </c>
      <c r="T113" s="22" t="str">
        <f>IF(C113&lt;&gt;"Zw. Zweckg. Spende","",IF(G113&lt;&gt;"",CONCATENATE(X113,3,VLOOKUP(G113,'Eingabe Zweckbestimmungen'!C:E,3,FALSE))*1,CONCATENATE(X113,3000)*1))</f>
        <v/>
      </c>
      <c r="U113" s="22" t="str">
        <f t="shared" si="16"/>
        <v/>
      </c>
      <c r="V113" s="22" t="str">
        <f>IF(C113&lt;&gt;"Zw. Freie weiterzuleitende Kollekte","",IF(G113&lt;&gt;"",CONCATENATE(X113,4,VLOOKUP(G113,'Eingabe Zweckbestimmungen'!$H:$J,3,FALSE))*1,CONCATENATE(X113,4000)*1))</f>
        <v/>
      </c>
      <c r="W113" s="22" t="str">
        <f t="shared" si="17"/>
        <v/>
      </c>
      <c r="X113" s="160">
        <f>IFERROR(VLOOKUP(M113,'Stammdaten Girokonten'!$I:$K,3,FALSE),0)</f>
        <v>0</v>
      </c>
      <c r="AD113" s="202" t="str">
        <f t="shared" si="19"/>
        <v/>
      </c>
      <c r="AE113" s="203" t="str">
        <f t="shared" si="20"/>
        <v/>
      </c>
      <c r="AF113" s="204" t="str">
        <f t="shared" si="21"/>
        <v/>
      </c>
    </row>
    <row r="114" spans="1:32" x14ac:dyDescent="0.25">
      <c r="A114" s="22" t="str">
        <f t="shared" si="11"/>
        <v/>
      </c>
      <c r="B114" s="77" t="str">
        <f t="shared" si="18"/>
        <v/>
      </c>
      <c r="C114" s="149"/>
      <c r="D114" s="150" t="str">
        <f t="shared" si="12"/>
        <v/>
      </c>
      <c r="E114" s="147" t="str">
        <f t="shared" si="13"/>
        <v/>
      </c>
      <c r="F114" s="144"/>
      <c r="G114" s="148"/>
      <c r="H114" s="85" t="str">
        <f t="shared" si="14"/>
        <v/>
      </c>
      <c r="I114" s="155"/>
      <c r="J114" s="157"/>
      <c r="K114" s="155"/>
      <c r="L114" s="157"/>
      <c r="M114" s="155"/>
      <c r="N114" s="155"/>
      <c r="O114" s="154"/>
      <c r="P114" s="142"/>
      <c r="Q114" s="22" t="str">
        <f>IF(C114&lt;&gt;"Pflichtkollekte","",IF(F114&lt;&gt;"",CONCATENATE(X114,1,VLOOKUP(F114,'Eingabe Zweckbestimmungen'!$M:$O,3,FALSE)),CONCATENATE(X114,1000))*1)</f>
        <v/>
      </c>
      <c r="R114" s="22" t="str">
        <f>IF(C114&lt;&gt;"Zw. Zweckg. Kollekte","",IF(G114&lt;&gt;"",CONCATENATE(X114,2,VLOOKUP(G114,'Eingabe Zweckbestimmungen'!$C:$E,3,FALSE)),CONCATENATE(X114,2000))*1)</f>
        <v/>
      </c>
      <c r="S114" s="22" t="str">
        <f t="shared" si="15"/>
        <v/>
      </c>
      <c r="T114" s="22" t="str">
        <f>IF(C114&lt;&gt;"Zw. Zweckg. Spende","",IF(G114&lt;&gt;"",CONCATENATE(X114,3,VLOOKUP(G114,'Eingabe Zweckbestimmungen'!C:E,3,FALSE))*1,CONCATENATE(X114,3000)*1))</f>
        <v/>
      </c>
      <c r="U114" s="22" t="str">
        <f t="shared" si="16"/>
        <v/>
      </c>
      <c r="V114" s="22" t="str">
        <f>IF(C114&lt;&gt;"Zw. Freie weiterzuleitende Kollekte","",IF(G114&lt;&gt;"",CONCATENATE(X114,4,VLOOKUP(G114,'Eingabe Zweckbestimmungen'!$H:$J,3,FALSE))*1,CONCATENATE(X114,4000)*1))</f>
        <v/>
      </c>
      <c r="W114" s="22" t="str">
        <f t="shared" si="17"/>
        <v/>
      </c>
      <c r="X114" s="160">
        <f>IFERROR(VLOOKUP(M114,'Stammdaten Girokonten'!$I:$K,3,FALSE),0)</f>
        <v>0</v>
      </c>
      <c r="AD114" s="202" t="str">
        <f t="shared" si="19"/>
        <v/>
      </c>
      <c r="AE114" s="203" t="str">
        <f t="shared" si="20"/>
        <v/>
      </c>
      <c r="AF114" s="204" t="str">
        <f t="shared" si="21"/>
        <v/>
      </c>
    </row>
    <row r="115" spans="1:32" x14ac:dyDescent="0.25">
      <c r="A115" s="22" t="str">
        <f t="shared" si="11"/>
        <v/>
      </c>
      <c r="B115" s="77" t="str">
        <f t="shared" si="18"/>
        <v/>
      </c>
      <c r="C115" s="149"/>
      <c r="D115" s="150" t="str">
        <f t="shared" si="12"/>
        <v/>
      </c>
      <c r="E115" s="147" t="str">
        <f t="shared" si="13"/>
        <v/>
      </c>
      <c r="F115" s="144"/>
      <c r="G115" s="148"/>
      <c r="H115" s="85" t="str">
        <f t="shared" si="14"/>
        <v/>
      </c>
      <c r="I115" s="155"/>
      <c r="J115" s="157"/>
      <c r="K115" s="155"/>
      <c r="L115" s="157"/>
      <c r="M115" s="155"/>
      <c r="N115" s="155"/>
      <c r="O115" s="154"/>
      <c r="P115" s="142"/>
      <c r="Q115" s="22" t="str">
        <f>IF(C115&lt;&gt;"Pflichtkollekte","",IF(F115&lt;&gt;"",CONCATENATE(X115,1,VLOOKUP(F115,'Eingabe Zweckbestimmungen'!$M:$O,3,FALSE)),CONCATENATE(X115,1000))*1)</f>
        <v/>
      </c>
      <c r="R115" s="22" t="str">
        <f>IF(C115&lt;&gt;"Zw. Zweckg. Kollekte","",IF(G115&lt;&gt;"",CONCATENATE(X115,2,VLOOKUP(G115,'Eingabe Zweckbestimmungen'!$C:$E,3,FALSE)),CONCATENATE(X115,2000))*1)</f>
        <v/>
      </c>
      <c r="S115" s="22" t="str">
        <f t="shared" si="15"/>
        <v/>
      </c>
      <c r="T115" s="22" t="str">
        <f>IF(C115&lt;&gt;"Zw. Zweckg. Spende","",IF(G115&lt;&gt;"",CONCATENATE(X115,3,VLOOKUP(G115,'Eingabe Zweckbestimmungen'!C:E,3,FALSE))*1,CONCATENATE(X115,3000)*1))</f>
        <v/>
      </c>
      <c r="U115" s="22" t="str">
        <f t="shared" si="16"/>
        <v/>
      </c>
      <c r="V115" s="22" t="str">
        <f>IF(C115&lt;&gt;"Zw. Freie weiterzuleitende Kollekte","",IF(G115&lt;&gt;"",CONCATENATE(X115,4,VLOOKUP(G115,'Eingabe Zweckbestimmungen'!$H:$J,3,FALSE))*1,CONCATENATE(X115,4000)*1))</f>
        <v/>
      </c>
      <c r="W115" s="22" t="str">
        <f t="shared" si="17"/>
        <v/>
      </c>
      <c r="X115" s="160">
        <f>IFERROR(VLOOKUP(M115,'Stammdaten Girokonten'!$I:$K,3,FALSE),0)</f>
        <v>0</v>
      </c>
      <c r="AD115" s="202" t="str">
        <f t="shared" si="19"/>
        <v/>
      </c>
      <c r="AE115" s="203" t="str">
        <f t="shared" si="20"/>
        <v/>
      </c>
      <c r="AF115" s="204" t="str">
        <f t="shared" si="21"/>
        <v/>
      </c>
    </row>
    <row r="116" spans="1:32" x14ac:dyDescent="0.25">
      <c r="A116" s="22" t="str">
        <f t="shared" si="11"/>
        <v/>
      </c>
      <c r="B116" s="77" t="str">
        <f t="shared" si="18"/>
        <v/>
      </c>
      <c r="C116" s="149"/>
      <c r="D116" s="150" t="str">
        <f t="shared" si="12"/>
        <v/>
      </c>
      <c r="E116" s="147" t="str">
        <f t="shared" si="13"/>
        <v/>
      </c>
      <c r="F116" s="144"/>
      <c r="G116" s="148"/>
      <c r="H116" s="85" t="str">
        <f t="shared" si="14"/>
        <v/>
      </c>
      <c r="I116" s="155"/>
      <c r="J116" s="157"/>
      <c r="K116" s="155"/>
      <c r="L116" s="157"/>
      <c r="M116" s="155"/>
      <c r="N116" s="155"/>
      <c r="O116" s="154"/>
      <c r="P116" s="142"/>
      <c r="Q116" s="22" t="str">
        <f>IF(C116&lt;&gt;"Pflichtkollekte","",IF(F116&lt;&gt;"",CONCATENATE(X116,1,VLOOKUP(F116,'Eingabe Zweckbestimmungen'!$M:$O,3,FALSE)),CONCATENATE(X116,1000))*1)</f>
        <v/>
      </c>
      <c r="R116" s="22" t="str">
        <f>IF(C116&lt;&gt;"Zw. Zweckg. Kollekte","",IF(G116&lt;&gt;"",CONCATENATE(X116,2,VLOOKUP(G116,'Eingabe Zweckbestimmungen'!$C:$E,3,FALSE)),CONCATENATE(X116,2000))*1)</f>
        <v/>
      </c>
      <c r="S116" s="22" t="str">
        <f t="shared" si="15"/>
        <v/>
      </c>
      <c r="T116" s="22" t="str">
        <f>IF(C116&lt;&gt;"Zw. Zweckg. Spende","",IF(G116&lt;&gt;"",CONCATENATE(X116,3,VLOOKUP(G116,'Eingabe Zweckbestimmungen'!C:E,3,FALSE))*1,CONCATENATE(X116,3000)*1))</f>
        <v/>
      </c>
      <c r="U116" s="22" t="str">
        <f t="shared" si="16"/>
        <v/>
      </c>
      <c r="V116" s="22" t="str">
        <f>IF(C116&lt;&gt;"Zw. Freie weiterzuleitende Kollekte","",IF(G116&lt;&gt;"",CONCATENATE(X116,4,VLOOKUP(G116,'Eingabe Zweckbestimmungen'!$H:$J,3,FALSE))*1,CONCATENATE(X116,4000)*1))</f>
        <v/>
      </c>
      <c r="W116" s="22" t="str">
        <f t="shared" si="17"/>
        <v/>
      </c>
      <c r="X116" s="160">
        <f>IFERROR(VLOOKUP(M116,'Stammdaten Girokonten'!$I:$K,3,FALSE),0)</f>
        <v>0</v>
      </c>
      <c r="AD116" s="202" t="str">
        <f t="shared" si="19"/>
        <v/>
      </c>
      <c r="AE116" s="203" t="str">
        <f t="shared" si="20"/>
        <v/>
      </c>
      <c r="AF116" s="204" t="str">
        <f t="shared" si="21"/>
        <v/>
      </c>
    </row>
    <row r="117" spans="1:32" x14ac:dyDescent="0.25">
      <c r="A117" s="22" t="str">
        <f t="shared" si="11"/>
        <v/>
      </c>
      <c r="B117" s="77" t="str">
        <f t="shared" si="18"/>
        <v/>
      </c>
      <c r="C117" s="149"/>
      <c r="D117" s="150" t="str">
        <f t="shared" si="12"/>
        <v/>
      </c>
      <c r="E117" s="147" t="str">
        <f t="shared" si="13"/>
        <v/>
      </c>
      <c r="F117" s="144"/>
      <c r="G117" s="148"/>
      <c r="H117" s="85" t="str">
        <f t="shared" si="14"/>
        <v/>
      </c>
      <c r="I117" s="155"/>
      <c r="J117" s="157"/>
      <c r="K117" s="155"/>
      <c r="L117" s="157"/>
      <c r="M117" s="155"/>
      <c r="N117" s="155"/>
      <c r="O117" s="154"/>
      <c r="P117" s="142"/>
      <c r="Q117" s="22" t="str">
        <f>IF(C117&lt;&gt;"Pflichtkollekte","",IF(F117&lt;&gt;"",CONCATENATE(X117,1,VLOOKUP(F117,'Eingabe Zweckbestimmungen'!$M:$O,3,FALSE)),CONCATENATE(X117,1000))*1)</f>
        <v/>
      </c>
      <c r="R117" s="22" t="str">
        <f>IF(C117&lt;&gt;"Zw. Zweckg. Kollekte","",IF(G117&lt;&gt;"",CONCATENATE(X117,2,VLOOKUP(G117,'Eingabe Zweckbestimmungen'!$C:$E,3,FALSE)),CONCATENATE(X117,2000))*1)</f>
        <v/>
      </c>
      <c r="S117" s="22" t="str">
        <f t="shared" si="15"/>
        <v/>
      </c>
      <c r="T117" s="22" t="str">
        <f>IF(C117&lt;&gt;"Zw. Zweckg. Spende","",IF(G117&lt;&gt;"",CONCATENATE(X117,3,VLOOKUP(G117,'Eingabe Zweckbestimmungen'!C:E,3,FALSE))*1,CONCATENATE(X117,3000)*1))</f>
        <v/>
      </c>
      <c r="U117" s="22" t="str">
        <f t="shared" si="16"/>
        <v/>
      </c>
      <c r="V117" s="22" t="str">
        <f>IF(C117&lt;&gt;"Zw. Freie weiterzuleitende Kollekte","",IF(G117&lt;&gt;"",CONCATENATE(X117,4,VLOOKUP(G117,'Eingabe Zweckbestimmungen'!$H:$J,3,FALSE))*1,CONCATENATE(X117,4000)*1))</f>
        <v/>
      </c>
      <c r="W117" s="22" t="str">
        <f t="shared" si="17"/>
        <v/>
      </c>
      <c r="X117" s="160">
        <f>IFERROR(VLOOKUP(M117,'Stammdaten Girokonten'!$I:$K,3,FALSE),0)</f>
        <v>0</v>
      </c>
      <c r="AD117" s="202" t="str">
        <f t="shared" si="19"/>
        <v/>
      </c>
      <c r="AE117" s="203" t="str">
        <f t="shared" si="20"/>
        <v/>
      </c>
      <c r="AF117" s="204" t="str">
        <f t="shared" si="21"/>
        <v/>
      </c>
    </row>
    <row r="118" spans="1:32" x14ac:dyDescent="0.25">
      <c r="A118" s="22" t="str">
        <f t="shared" si="11"/>
        <v/>
      </c>
      <c r="B118" s="77" t="str">
        <f t="shared" si="18"/>
        <v/>
      </c>
      <c r="C118" s="149"/>
      <c r="D118" s="150" t="str">
        <f t="shared" ref="D118:D181" si="22">IF(LEFT(C118,5)="Zw. Z","Zweckbestimmung",IF(LEFT(C118,6)="Zw. fr","weiterzuleitende",""))</f>
        <v/>
      </c>
      <c r="E118" s="147" t="str">
        <f t="shared" ref="E118:E181" si="23">IF(C118="Freie Kollekte",4001,IF(C118="Freie Spende",5001,""))</f>
        <v/>
      </c>
      <c r="F118" s="144"/>
      <c r="G118" s="148"/>
      <c r="H118" s="85" t="str">
        <f t="shared" si="14"/>
        <v/>
      </c>
      <c r="I118" s="158"/>
      <c r="J118" s="158"/>
      <c r="K118" s="158"/>
      <c r="L118" s="158"/>
      <c r="M118" s="154"/>
      <c r="N118" s="154"/>
      <c r="O118" s="154"/>
      <c r="P118" s="142"/>
      <c r="Q118" s="22" t="str">
        <f>IF(C118&lt;&gt;"Pflichtkollekte","",IF(F118&lt;&gt;"",CONCATENATE(X118,1,VLOOKUP(F118,'Eingabe Zweckbestimmungen'!$M:$O,3,FALSE)),CONCATENATE(X118,1000))*1)</f>
        <v/>
      </c>
      <c r="R118" s="22" t="str">
        <f>IF(C118&lt;&gt;"Zw. Zweckg. Kollekte","",IF(G118&lt;&gt;"",CONCATENATE(X118,2,VLOOKUP(G118,'Eingabe Zweckbestimmungen'!$C:$E,3,FALSE)),CONCATENATE(X118,2000))*1)</f>
        <v/>
      </c>
      <c r="S118" s="22" t="str">
        <f t="shared" si="15"/>
        <v/>
      </c>
      <c r="T118" s="22" t="str">
        <f>IF(C118&lt;&gt;"Zw. Zweckg. Spende","",IF(G118&lt;&gt;"",CONCATENATE(X118,3,VLOOKUP(G118,'Eingabe Zweckbestimmungen'!C:E,3,FALSE))*1,CONCATENATE(X118,3000)*1))</f>
        <v/>
      </c>
      <c r="U118" s="22" t="str">
        <f t="shared" si="16"/>
        <v/>
      </c>
      <c r="V118" s="22" t="str">
        <f>IF(C118&lt;&gt;"Zw. Freie weiterzuleitende Kollekte","",IF(G118&lt;&gt;"",CONCATENATE(X118,4,VLOOKUP(G118,'Eingabe Zweckbestimmungen'!$H:$J,3,FALSE))*1,CONCATENATE(X118,4000)*1))</f>
        <v/>
      </c>
      <c r="W118" s="22" t="str">
        <f t="shared" si="17"/>
        <v/>
      </c>
      <c r="X118" s="160">
        <f>IFERROR(VLOOKUP(M118,'Stammdaten Girokonten'!$I:$K,3,FALSE),0)</f>
        <v>0</v>
      </c>
      <c r="AD118" s="202" t="str">
        <f t="shared" si="19"/>
        <v/>
      </c>
      <c r="AE118" s="203" t="str">
        <f t="shared" si="20"/>
        <v/>
      </c>
      <c r="AF118" s="204" t="str">
        <f t="shared" si="21"/>
        <v/>
      </c>
    </row>
    <row r="119" spans="1:32" x14ac:dyDescent="0.25">
      <c r="A119" s="22" t="str">
        <f t="shared" si="11"/>
        <v/>
      </c>
      <c r="B119" s="77" t="str">
        <f t="shared" si="18"/>
        <v/>
      </c>
      <c r="C119" s="149"/>
      <c r="D119" s="150" t="str">
        <f t="shared" si="22"/>
        <v/>
      </c>
      <c r="E119" s="147" t="str">
        <f t="shared" si="23"/>
        <v/>
      </c>
      <c r="F119" s="144"/>
      <c r="G119" s="148"/>
      <c r="H119" s="85" t="str">
        <f t="shared" si="14"/>
        <v/>
      </c>
      <c r="I119" s="158"/>
      <c r="J119" s="158"/>
      <c r="K119" s="158"/>
      <c r="L119" s="158"/>
      <c r="M119" s="154"/>
      <c r="N119" s="154"/>
      <c r="O119" s="154"/>
      <c r="P119" s="142"/>
      <c r="Q119" s="22" t="str">
        <f>IF(C119&lt;&gt;"Pflichtkollekte","",IF(F119&lt;&gt;"",CONCATENATE(X119,1,VLOOKUP(F119,'Eingabe Zweckbestimmungen'!$M:$O,3,FALSE)),CONCATENATE(X119,1000))*1)</f>
        <v/>
      </c>
      <c r="R119" s="22" t="str">
        <f>IF(C119&lt;&gt;"Zw. Zweckg. Kollekte","",IF(G119&lt;&gt;"",CONCATENATE(X119,2,VLOOKUP(G119,'Eingabe Zweckbestimmungen'!$C:$E,3,FALSE)),CONCATENATE(X119,2000))*1)</f>
        <v/>
      </c>
      <c r="S119" s="22" t="str">
        <f t="shared" si="15"/>
        <v/>
      </c>
      <c r="T119" s="22" t="str">
        <f>IF(C119&lt;&gt;"Zw. Zweckg. Spende","",IF(G119&lt;&gt;"",CONCATENATE(X119,3,VLOOKUP(G119,'Eingabe Zweckbestimmungen'!C:E,3,FALSE))*1,CONCATENATE(X119,3000)*1))</f>
        <v/>
      </c>
      <c r="U119" s="22" t="str">
        <f t="shared" si="16"/>
        <v/>
      </c>
      <c r="V119" s="22" t="str">
        <f>IF(C119&lt;&gt;"Zw. Freie weiterzuleitende Kollekte","",IF(G119&lt;&gt;"",CONCATENATE(X119,4,VLOOKUP(G119,'Eingabe Zweckbestimmungen'!$H:$J,3,FALSE))*1,CONCATENATE(X119,4000)*1))</f>
        <v/>
      </c>
      <c r="W119" s="22" t="str">
        <f t="shared" si="17"/>
        <v/>
      </c>
      <c r="X119" s="160">
        <f>IFERROR(VLOOKUP(M119,'Stammdaten Girokonten'!$I:$K,3,FALSE),0)</f>
        <v>0</v>
      </c>
      <c r="AD119" s="202" t="str">
        <f t="shared" si="19"/>
        <v/>
      </c>
      <c r="AE119" s="203" t="str">
        <f t="shared" si="20"/>
        <v/>
      </c>
      <c r="AF119" s="204" t="str">
        <f t="shared" si="21"/>
        <v/>
      </c>
    </row>
    <row r="120" spans="1:32" x14ac:dyDescent="0.25">
      <c r="A120" s="22" t="str">
        <f t="shared" si="11"/>
        <v/>
      </c>
      <c r="B120" s="77" t="str">
        <f t="shared" si="18"/>
        <v/>
      </c>
      <c r="C120" s="149"/>
      <c r="D120" s="150" t="str">
        <f t="shared" si="22"/>
        <v/>
      </c>
      <c r="E120" s="147" t="str">
        <f t="shared" si="23"/>
        <v/>
      </c>
      <c r="F120" s="144"/>
      <c r="G120" s="148"/>
      <c r="H120" s="85" t="str">
        <f t="shared" si="14"/>
        <v/>
      </c>
      <c r="I120" s="158"/>
      <c r="J120" s="158"/>
      <c r="K120" s="158"/>
      <c r="L120" s="158"/>
      <c r="M120" s="154"/>
      <c r="N120" s="154"/>
      <c r="O120" s="154"/>
      <c r="P120" s="142"/>
      <c r="Q120" s="22" t="str">
        <f>IF(C120&lt;&gt;"Pflichtkollekte","",IF(F120&lt;&gt;"",CONCATENATE(X120,1,VLOOKUP(F120,'Eingabe Zweckbestimmungen'!$M:$O,3,FALSE)),CONCATENATE(X120,1000))*1)</f>
        <v/>
      </c>
      <c r="R120" s="22" t="str">
        <f>IF(C120&lt;&gt;"Zw. Zweckg. Kollekte","",IF(G120&lt;&gt;"",CONCATENATE(X120,2,VLOOKUP(G120,'Eingabe Zweckbestimmungen'!$C:$E,3,FALSE)),CONCATENATE(X120,2000))*1)</f>
        <v/>
      </c>
      <c r="S120" s="22" t="str">
        <f t="shared" si="15"/>
        <v/>
      </c>
      <c r="T120" s="22" t="str">
        <f>IF(C120&lt;&gt;"Zw. Zweckg. Spende","",IF(G120&lt;&gt;"",CONCATENATE(X120,3,VLOOKUP(G120,'Eingabe Zweckbestimmungen'!C:E,3,FALSE))*1,CONCATENATE(X120,3000)*1))</f>
        <v/>
      </c>
      <c r="U120" s="22" t="str">
        <f t="shared" si="16"/>
        <v/>
      </c>
      <c r="V120" s="22" t="str">
        <f>IF(C120&lt;&gt;"Zw. Freie weiterzuleitende Kollekte","",IF(G120&lt;&gt;"",CONCATENATE(X120,4,VLOOKUP(G120,'Eingabe Zweckbestimmungen'!$H:$J,3,FALSE))*1,CONCATENATE(X120,4000)*1))</f>
        <v/>
      </c>
      <c r="W120" s="22" t="str">
        <f t="shared" si="17"/>
        <v/>
      </c>
      <c r="X120" s="160">
        <f>IFERROR(VLOOKUP(M120,'Stammdaten Girokonten'!$I:$K,3,FALSE),0)</f>
        <v>0</v>
      </c>
      <c r="AD120" s="202" t="str">
        <f t="shared" si="19"/>
        <v/>
      </c>
      <c r="AE120" s="203" t="str">
        <f t="shared" si="20"/>
        <v/>
      </c>
      <c r="AF120" s="204" t="str">
        <f t="shared" si="21"/>
        <v/>
      </c>
    </row>
    <row r="121" spans="1:32" x14ac:dyDescent="0.25">
      <c r="A121" s="22" t="str">
        <f t="shared" si="11"/>
        <v/>
      </c>
      <c r="B121" s="77" t="str">
        <f t="shared" si="18"/>
        <v/>
      </c>
      <c r="C121" s="149"/>
      <c r="D121" s="150" t="str">
        <f t="shared" si="22"/>
        <v/>
      </c>
      <c r="E121" s="147" t="str">
        <f t="shared" si="23"/>
        <v/>
      </c>
      <c r="F121" s="144"/>
      <c r="G121" s="148"/>
      <c r="H121" s="85" t="str">
        <f t="shared" si="14"/>
        <v/>
      </c>
      <c r="I121" s="158"/>
      <c r="J121" s="158"/>
      <c r="K121" s="158"/>
      <c r="L121" s="158"/>
      <c r="M121" s="154"/>
      <c r="N121" s="154"/>
      <c r="O121" s="154"/>
      <c r="P121" s="142"/>
      <c r="Q121" s="22" t="str">
        <f>IF(C121&lt;&gt;"Pflichtkollekte","",IF(F121&lt;&gt;"",CONCATENATE(X121,1,VLOOKUP(F121,'Eingabe Zweckbestimmungen'!$M:$O,3,FALSE)),CONCATENATE(X121,1000))*1)</f>
        <v/>
      </c>
      <c r="R121" s="22" t="str">
        <f>IF(C121&lt;&gt;"Zw. Zweckg. Kollekte","",IF(G121&lt;&gt;"",CONCATENATE(X121,2,VLOOKUP(G121,'Eingabe Zweckbestimmungen'!$C:$E,3,FALSE)),CONCATENATE(X121,2000))*1)</f>
        <v/>
      </c>
      <c r="S121" s="22" t="str">
        <f t="shared" si="15"/>
        <v/>
      </c>
      <c r="T121" s="22" t="str">
        <f>IF(C121&lt;&gt;"Zw. Zweckg. Spende","",IF(G121&lt;&gt;"",CONCATENATE(X121,3,VLOOKUP(G121,'Eingabe Zweckbestimmungen'!C:E,3,FALSE))*1,CONCATENATE(X121,3000)*1))</f>
        <v/>
      </c>
      <c r="U121" s="22" t="str">
        <f t="shared" si="16"/>
        <v/>
      </c>
      <c r="V121" s="22" t="str">
        <f>IF(C121&lt;&gt;"Zw. Freie weiterzuleitende Kollekte","",IF(G121&lt;&gt;"",CONCATENATE(X121,4,VLOOKUP(G121,'Eingabe Zweckbestimmungen'!$H:$J,3,FALSE))*1,CONCATENATE(X121,4000)*1))</f>
        <v/>
      </c>
      <c r="W121" s="22" t="str">
        <f t="shared" si="17"/>
        <v/>
      </c>
      <c r="X121" s="160">
        <f>IFERROR(VLOOKUP(M121,'Stammdaten Girokonten'!$I:$K,3,FALSE),0)</f>
        <v>0</v>
      </c>
      <c r="AD121" s="202" t="str">
        <f t="shared" si="19"/>
        <v/>
      </c>
      <c r="AE121" s="203" t="str">
        <f t="shared" si="20"/>
        <v/>
      </c>
      <c r="AF121" s="204" t="str">
        <f t="shared" si="21"/>
        <v/>
      </c>
    </row>
    <row r="122" spans="1:32" x14ac:dyDescent="0.25">
      <c r="A122" s="22" t="str">
        <f t="shared" si="11"/>
        <v/>
      </c>
      <c r="B122" s="77" t="str">
        <f t="shared" si="18"/>
        <v/>
      </c>
      <c r="C122" s="149"/>
      <c r="D122" s="150" t="str">
        <f t="shared" si="22"/>
        <v/>
      </c>
      <c r="E122" s="147" t="str">
        <f t="shared" si="23"/>
        <v/>
      </c>
      <c r="F122" s="144"/>
      <c r="G122" s="148"/>
      <c r="H122" s="85" t="str">
        <f t="shared" si="14"/>
        <v/>
      </c>
      <c r="I122" s="158"/>
      <c r="J122" s="158"/>
      <c r="K122" s="158"/>
      <c r="L122" s="158"/>
      <c r="M122" s="154"/>
      <c r="N122" s="154"/>
      <c r="O122" s="154"/>
      <c r="P122" s="142"/>
      <c r="Q122" s="22" t="str">
        <f>IF(C122&lt;&gt;"Pflichtkollekte","",IF(F122&lt;&gt;"",CONCATENATE(X122,1,VLOOKUP(F122,'Eingabe Zweckbestimmungen'!$M:$O,3,FALSE)),CONCATENATE(X122,1000))*1)</f>
        <v/>
      </c>
      <c r="R122" s="22" t="str">
        <f>IF(C122&lt;&gt;"Zw. Zweckg. Kollekte","",IF(G122&lt;&gt;"",CONCATENATE(X122,2,VLOOKUP(G122,'Eingabe Zweckbestimmungen'!$C:$E,3,FALSE)),CONCATENATE(X122,2000))*1)</f>
        <v/>
      </c>
      <c r="S122" s="22" t="str">
        <f t="shared" si="15"/>
        <v/>
      </c>
      <c r="T122" s="22" t="str">
        <f>IF(C122&lt;&gt;"Zw. Zweckg. Spende","",IF(G122&lt;&gt;"",CONCATENATE(X122,3,VLOOKUP(G122,'Eingabe Zweckbestimmungen'!C:E,3,FALSE))*1,CONCATENATE(X122,3000)*1))</f>
        <v/>
      </c>
      <c r="U122" s="22" t="str">
        <f t="shared" si="16"/>
        <v/>
      </c>
      <c r="V122" s="22" t="str">
        <f>IF(C122&lt;&gt;"Zw. Freie weiterzuleitende Kollekte","",IF(G122&lt;&gt;"",CONCATENATE(X122,4,VLOOKUP(G122,'Eingabe Zweckbestimmungen'!$H:$J,3,FALSE))*1,CONCATENATE(X122,4000)*1))</f>
        <v/>
      </c>
      <c r="W122" s="22" t="str">
        <f t="shared" si="17"/>
        <v/>
      </c>
      <c r="X122" s="160">
        <f>IFERROR(VLOOKUP(M122,'Stammdaten Girokonten'!$I:$K,3,FALSE),0)</f>
        <v>0</v>
      </c>
      <c r="AD122" s="202" t="str">
        <f t="shared" si="19"/>
        <v/>
      </c>
      <c r="AE122" s="203" t="str">
        <f t="shared" si="20"/>
        <v/>
      </c>
      <c r="AF122" s="204" t="str">
        <f t="shared" si="21"/>
        <v/>
      </c>
    </row>
    <row r="123" spans="1:32" x14ac:dyDescent="0.25">
      <c r="A123" s="22" t="str">
        <f t="shared" si="11"/>
        <v/>
      </c>
      <c r="B123" s="77" t="str">
        <f t="shared" si="18"/>
        <v/>
      </c>
      <c r="C123" s="149"/>
      <c r="D123" s="150" t="str">
        <f t="shared" si="22"/>
        <v/>
      </c>
      <c r="E123" s="147" t="str">
        <f t="shared" si="23"/>
        <v/>
      </c>
      <c r="F123" s="144"/>
      <c r="G123" s="148"/>
      <c r="H123" s="85" t="str">
        <f t="shared" si="14"/>
        <v/>
      </c>
      <c r="I123" s="158"/>
      <c r="J123" s="158"/>
      <c r="K123" s="158"/>
      <c r="L123" s="158"/>
      <c r="M123" s="154"/>
      <c r="N123" s="154"/>
      <c r="O123" s="154"/>
      <c r="P123" s="142"/>
      <c r="Q123" s="22" t="str">
        <f>IF(C123&lt;&gt;"Pflichtkollekte","",IF(F123&lt;&gt;"",CONCATENATE(X123,1,VLOOKUP(F123,'Eingabe Zweckbestimmungen'!$M:$O,3,FALSE)),CONCATENATE(X123,1000))*1)</f>
        <v/>
      </c>
      <c r="R123" s="22" t="str">
        <f>IF(C123&lt;&gt;"Zw. Zweckg. Kollekte","",IF(G123&lt;&gt;"",CONCATENATE(X123,2,VLOOKUP(G123,'Eingabe Zweckbestimmungen'!$C:$E,3,FALSE)),CONCATENATE(X123,2000))*1)</f>
        <v/>
      </c>
      <c r="S123" s="22" t="str">
        <f t="shared" si="15"/>
        <v/>
      </c>
      <c r="T123" s="22" t="str">
        <f>IF(C123&lt;&gt;"Zw. Zweckg. Spende","",IF(G123&lt;&gt;"",CONCATENATE(X123,3,VLOOKUP(G123,'Eingabe Zweckbestimmungen'!C:E,3,FALSE))*1,CONCATENATE(X123,3000)*1))</f>
        <v/>
      </c>
      <c r="U123" s="22" t="str">
        <f t="shared" si="16"/>
        <v/>
      </c>
      <c r="V123" s="22" t="str">
        <f>IF(C123&lt;&gt;"Zw. Freie weiterzuleitende Kollekte","",IF(G123&lt;&gt;"",CONCATENATE(X123,4,VLOOKUP(G123,'Eingabe Zweckbestimmungen'!$H:$J,3,FALSE))*1,CONCATENATE(X123,4000)*1))</f>
        <v/>
      </c>
      <c r="W123" s="22" t="str">
        <f t="shared" si="17"/>
        <v/>
      </c>
      <c r="X123" s="160">
        <f>IFERROR(VLOOKUP(M123,'Stammdaten Girokonten'!$I:$K,3,FALSE),0)</f>
        <v>0</v>
      </c>
      <c r="AD123" s="202" t="str">
        <f t="shared" si="19"/>
        <v/>
      </c>
      <c r="AE123" s="203" t="str">
        <f t="shared" si="20"/>
        <v/>
      </c>
      <c r="AF123" s="204" t="str">
        <f t="shared" si="21"/>
        <v/>
      </c>
    </row>
    <row r="124" spans="1:32" x14ac:dyDescent="0.25">
      <c r="A124" s="22" t="str">
        <f t="shared" si="11"/>
        <v/>
      </c>
      <c r="B124" s="77" t="str">
        <f t="shared" si="18"/>
        <v/>
      </c>
      <c r="C124" s="149"/>
      <c r="D124" s="150" t="str">
        <f t="shared" si="22"/>
        <v/>
      </c>
      <c r="E124" s="147" t="str">
        <f t="shared" si="23"/>
        <v/>
      </c>
      <c r="F124" s="144"/>
      <c r="G124" s="148"/>
      <c r="H124" s="85" t="str">
        <f t="shared" si="14"/>
        <v/>
      </c>
      <c r="I124" s="158"/>
      <c r="J124" s="158"/>
      <c r="K124" s="158"/>
      <c r="L124" s="158"/>
      <c r="M124" s="154"/>
      <c r="N124" s="154"/>
      <c r="O124" s="154"/>
      <c r="P124" s="142"/>
      <c r="Q124" s="22" t="str">
        <f>IF(C124&lt;&gt;"Pflichtkollekte","",IF(F124&lt;&gt;"",CONCATENATE(X124,1,VLOOKUP(F124,'Eingabe Zweckbestimmungen'!$M:$O,3,FALSE)),CONCATENATE(X124,1000))*1)</f>
        <v/>
      </c>
      <c r="R124" s="22" t="str">
        <f>IF(C124&lt;&gt;"Zw. Zweckg. Kollekte","",IF(G124&lt;&gt;"",CONCATENATE(X124,2,VLOOKUP(G124,'Eingabe Zweckbestimmungen'!$C:$E,3,FALSE)),CONCATENATE(X124,2000))*1)</f>
        <v/>
      </c>
      <c r="S124" s="22" t="str">
        <f t="shared" si="15"/>
        <v/>
      </c>
      <c r="T124" s="22" t="str">
        <f>IF(C124&lt;&gt;"Zw. Zweckg. Spende","",IF(G124&lt;&gt;"",CONCATENATE(X124,3,VLOOKUP(G124,'Eingabe Zweckbestimmungen'!C:E,3,FALSE))*1,CONCATENATE(X124,3000)*1))</f>
        <v/>
      </c>
      <c r="U124" s="22" t="str">
        <f t="shared" si="16"/>
        <v/>
      </c>
      <c r="V124" s="22" t="str">
        <f>IF(C124&lt;&gt;"Zw. Freie weiterzuleitende Kollekte","",IF(G124&lt;&gt;"",CONCATENATE(X124,4,VLOOKUP(G124,'Eingabe Zweckbestimmungen'!$H:$J,3,FALSE))*1,CONCATENATE(X124,4000)*1))</f>
        <v/>
      </c>
      <c r="W124" s="22" t="str">
        <f t="shared" si="17"/>
        <v/>
      </c>
      <c r="X124" s="160">
        <f>IFERROR(VLOOKUP(M124,'Stammdaten Girokonten'!$I:$K,3,FALSE),0)</f>
        <v>0</v>
      </c>
      <c r="AD124" s="202" t="str">
        <f t="shared" si="19"/>
        <v/>
      </c>
      <c r="AE124" s="203" t="str">
        <f t="shared" si="20"/>
        <v/>
      </c>
      <c r="AF124" s="204" t="str">
        <f t="shared" si="21"/>
        <v/>
      </c>
    </row>
    <row r="125" spans="1:32" x14ac:dyDescent="0.25">
      <c r="A125" s="22" t="str">
        <f t="shared" si="11"/>
        <v/>
      </c>
      <c r="B125" s="77" t="str">
        <f t="shared" si="18"/>
        <v/>
      </c>
      <c r="C125" s="149"/>
      <c r="D125" s="150" t="str">
        <f t="shared" si="22"/>
        <v/>
      </c>
      <c r="E125" s="147" t="str">
        <f t="shared" si="23"/>
        <v/>
      </c>
      <c r="F125" s="144"/>
      <c r="G125" s="148"/>
      <c r="H125" s="85" t="str">
        <f t="shared" si="14"/>
        <v/>
      </c>
      <c r="I125" s="158"/>
      <c r="J125" s="158"/>
      <c r="K125" s="158"/>
      <c r="L125" s="158"/>
      <c r="M125" s="154"/>
      <c r="N125" s="154"/>
      <c r="O125" s="154"/>
      <c r="P125" s="142"/>
      <c r="Q125" s="22" t="str">
        <f>IF(C125&lt;&gt;"Pflichtkollekte","",IF(F125&lt;&gt;"",CONCATENATE(X125,1,VLOOKUP(F125,'Eingabe Zweckbestimmungen'!$M:$O,3,FALSE)),CONCATENATE(X125,1000))*1)</f>
        <v/>
      </c>
      <c r="R125" s="22" t="str">
        <f>IF(C125&lt;&gt;"Zw. Zweckg. Kollekte","",IF(G125&lt;&gt;"",CONCATENATE(X125,2,VLOOKUP(G125,'Eingabe Zweckbestimmungen'!$C:$E,3,FALSE)),CONCATENATE(X125,2000))*1)</f>
        <v/>
      </c>
      <c r="S125" s="22" t="str">
        <f t="shared" si="15"/>
        <v/>
      </c>
      <c r="T125" s="22" t="str">
        <f>IF(C125&lt;&gt;"Zw. Zweckg. Spende","",IF(G125&lt;&gt;"",CONCATENATE(X125,3,VLOOKUP(G125,'Eingabe Zweckbestimmungen'!C:E,3,FALSE))*1,CONCATENATE(X125,3000)*1))</f>
        <v/>
      </c>
      <c r="U125" s="22" t="str">
        <f t="shared" si="16"/>
        <v/>
      </c>
      <c r="V125" s="22" t="str">
        <f>IF(C125&lt;&gt;"Zw. Freie weiterzuleitende Kollekte","",IF(G125&lt;&gt;"",CONCATENATE(X125,4,VLOOKUP(G125,'Eingabe Zweckbestimmungen'!$H:$J,3,FALSE))*1,CONCATENATE(X125,4000)*1))</f>
        <v/>
      </c>
      <c r="W125" s="22" t="str">
        <f t="shared" si="17"/>
        <v/>
      </c>
      <c r="X125" s="160">
        <f>IFERROR(VLOOKUP(M125,'Stammdaten Girokonten'!$I:$K,3,FALSE),0)</f>
        <v>0</v>
      </c>
      <c r="AD125" s="202" t="str">
        <f t="shared" si="19"/>
        <v/>
      </c>
      <c r="AE125" s="203" t="str">
        <f t="shared" si="20"/>
        <v/>
      </c>
      <c r="AF125" s="204" t="str">
        <f t="shared" si="21"/>
        <v/>
      </c>
    </row>
    <row r="126" spans="1:32" x14ac:dyDescent="0.25">
      <c r="A126" s="22" t="str">
        <f t="shared" si="11"/>
        <v/>
      </c>
      <c r="B126" s="77" t="str">
        <f t="shared" si="18"/>
        <v/>
      </c>
      <c r="C126" s="149"/>
      <c r="D126" s="150" t="str">
        <f t="shared" si="22"/>
        <v/>
      </c>
      <c r="E126" s="147" t="str">
        <f t="shared" si="23"/>
        <v/>
      </c>
      <c r="F126" s="144"/>
      <c r="G126" s="148"/>
      <c r="H126" s="85" t="str">
        <f t="shared" si="14"/>
        <v/>
      </c>
      <c r="I126" s="158"/>
      <c r="J126" s="158"/>
      <c r="K126" s="158"/>
      <c r="L126" s="158"/>
      <c r="M126" s="154"/>
      <c r="N126" s="154"/>
      <c r="O126" s="154"/>
      <c r="P126" s="142"/>
      <c r="Q126" s="22" t="str">
        <f>IF(C126&lt;&gt;"Pflichtkollekte","",IF(F126&lt;&gt;"",CONCATENATE(X126,1,VLOOKUP(F126,'Eingabe Zweckbestimmungen'!$M:$O,3,FALSE)),CONCATENATE(X126,1000))*1)</f>
        <v/>
      </c>
      <c r="R126" s="22" t="str">
        <f>IF(C126&lt;&gt;"Zw. Zweckg. Kollekte","",IF(G126&lt;&gt;"",CONCATENATE(X126,2,VLOOKUP(G126,'Eingabe Zweckbestimmungen'!$C:$E,3,FALSE)),CONCATENATE(X126,2000))*1)</f>
        <v/>
      </c>
      <c r="S126" s="22" t="str">
        <f t="shared" si="15"/>
        <v/>
      </c>
      <c r="T126" s="22" t="str">
        <f>IF(C126&lt;&gt;"Zw. Zweckg. Spende","",IF(G126&lt;&gt;"",CONCATENATE(X126,3,VLOOKUP(G126,'Eingabe Zweckbestimmungen'!C:E,3,FALSE))*1,CONCATENATE(X126,3000)*1))</f>
        <v/>
      </c>
      <c r="U126" s="22" t="str">
        <f t="shared" si="16"/>
        <v/>
      </c>
      <c r="V126" s="22" t="str">
        <f>IF(C126&lt;&gt;"Zw. Freie weiterzuleitende Kollekte","",IF(G126&lt;&gt;"",CONCATENATE(X126,4,VLOOKUP(G126,'Eingabe Zweckbestimmungen'!$H:$J,3,FALSE))*1,CONCATENATE(X126,4000)*1))</f>
        <v/>
      </c>
      <c r="W126" s="22" t="str">
        <f t="shared" si="17"/>
        <v/>
      </c>
      <c r="X126" s="160">
        <f>IFERROR(VLOOKUP(M126,'Stammdaten Girokonten'!$I:$K,3,FALSE),0)</f>
        <v>0</v>
      </c>
      <c r="AD126" s="202" t="str">
        <f t="shared" si="19"/>
        <v/>
      </c>
      <c r="AE126" s="203" t="str">
        <f t="shared" si="20"/>
        <v/>
      </c>
      <c r="AF126" s="204" t="str">
        <f t="shared" si="21"/>
        <v/>
      </c>
    </row>
    <row r="127" spans="1:32" x14ac:dyDescent="0.25">
      <c r="A127" s="22" t="str">
        <f t="shared" si="11"/>
        <v/>
      </c>
      <c r="B127" s="77" t="str">
        <f t="shared" si="18"/>
        <v/>
      </c>
      <c r="C127" s="149"/>
      <c r="D127" s="150" t="str">
        <f t="shared" si="22"/>
        <v/>
      </c>
      <c r="E127" s="147" t="str">
        <f t="shared" si="23"/>
        <v/>
      </c>
      <c r="F127" s="144"/>
      <c r="G127" s="148"/>
      <c r="H127" s="85" t="str">
        <f t="shared" si="14"/>
        <v/>
      </c>
      <c r="I127" s="158"/>
      <c r="J127" s="158"/>
      <c r="K127" s="158"/>
      <c r="L127" s="158"/>
      <c r="M127" s="154"/>
      <c r="N127" s="154"/>
      <c r="O127" s="154"/>
      <c r="P127" s="142"/>
      <c r="Q127" s="22" t="str">
        <f>IF(C127&lt;&gt;"Pflichtkollekte","",IF(F127&lt;&gt;"",CONCATENATE(X127,1,VLOOKUP(F127,'Eingabe Zweckbestimmungen'!$M:$O,3,FALSE)),CONCATENATE(X127,1000))*1)</f>
        <v/>
      </c>
      <c r="R127" s="22" t="str">
        <f>IF(C127&lt;&gt;"Zw. Zweckg. Kollekte","",IF(G127&lt;&gt;"",CONCATENATE(X127,2,VLOOKUP(G127,'Eingabe Zweckbestimmungen'!$C:$E,3,FALSE)),CONCATENATE(X127,2000))*1)</f>
        <v/>
      </c>
      <c r="S127" s="22" t="str">
        <f t="shared" si="15"/>
        <v/>
      </c>
      <c r="T127" s="22" t="str">
        <f>IF(C127&lt;&gt;"Zw. Zweckg. Spende","",IF(G127&lt;&gt;"",CONCATENATE(X127,3,VLOOKUP(G127,'Eingabe Zweckbestimmungen'!C:E,3,FALSE))*1,CONCATENATE(X127,3000)*1))</f>
        <v/>
      </c>
      <c r="U127" s="22" t="str">
        <f t="shared" si="16"/>
        <v/>
      </c>
      <c r="V127" s="22" t="str">
        <f>IF(C127&lt;&gt;"Zw. Freie weiterzuleitende Kollekte","",IF(G127&lt;&gt;"",CONCATENATE(X127,4,VLOOKUP(G127,'Eingabe Zweckbestimmungen'!$H:$J,3,FALSE))*1,CONCATENATE(X127,4000)*1))</f>
        <v/>
      </c>
      <c r="W127" s="22" t="str">
        <f t="shared" si="17"/>
        <v/>
      </c>
      <c r="X127" s="160">
        <f>IFERROR(VLOOKUP(M127,'Stammdaten Girokonten'!$I:$K,3,FALSE),0)</f>
        <v>0</v>
      </c>
      <c r="AD127" s="202" t="str">
        <f t="shared" si="19"/>
        <v/>
      </c>
      <c r="AE127" s="203" t="str">
        <f t="shared" si="20"/>
        <v/>
      </c>
      <c r="AF127" s="204" t="str">
        <f t="shared" si="21"/>
        <v/>
      </c>
    </row>
    <row r="128" spans="1:32" x14ac:dyDescent="0.25">
      <c r="A128" s="22" t="str">
        <f t="shared" si="11"/>
        <v/>
      </c>
      <c r="B128" s="77" t="str">
        <f t="shared" si="18"/>
        <v/>
      </c>
      <c r="C128" s="149"/>
      <c r="D128" s="150" t="str">
        <f t="shared" si="22"/>
        <v/>
      </c>
      <c r="E128" s="147" t="str">
        <f t="shared" si="23"/>
        <v/>
      </c>
      <c r="F128" s="144"/>
      <c r="G128" s="148"/>
      <c r="H128" s="85" t="str">
        <f t="shared" si="14"/>
        <v/>
      </c>
      <c r="I128" s="158"/>
      <c r="J128" s="158"/>
      <c r="K128" s="158"/>
      <c r="L128" s="158"/>
      <c r="M128" s="154"/>
      <c r="N128" s="154"/>
      <c r="O128" s="154"/>
      <c r="P128" s="142"/>
      <c r="Q128" s="22" t="str">
        <f>IF(C128&lt;&gt;"Pflichtkollekte","",IF(F128&lt;&gt;"",CONCATENATE(X128,1,VLOOKUP(F128,'Eingabe Zweckbestimmungen'!$M:$O,3,FALSE)),CONCATENATE(X128,1000))*1)</f>
        <v/>
      </c>
      <c r="R128" s="22" t="str">
        <f>IF(C128&lt;&gt;"Zw. Zweckg. Kollekte","",IF(G128&lt;&gt;"",CONCATENATE(X128,2,VLOOKUP(G128,'Eingabe Zweckbestimmungen'!$C:$E,3,FALSE)),CONCATENATE(X128,2000))*1)</f>
        <v/>
      </c>
      <c r="S128" s="22" t="str">
        <f t="shared" si="15"/>
        <v/>
      </c>
      <c r="T128" s="22" t="str">
        <f>IF(C128&lt;&gt;"Zw. Zweckg. Spende","",IF(G128&lt;&gt;"",CONCATENATE(X128,3,VLOOKUP(G128,'Eingabe Zweckbestimmungen'!C:E,3,FALSE))*1,CONCATENATE(X128,3000)*1))</f>
        <v/>
      </c>
      <c r="U128" s="22" t="str">
        <f t="shared" si="16"/>
        <v/>
      </c>
      <c r="V128" s="22" t="str">
        <f>IF(C128&lt;&gt;"Zw. Freie weiterzuleitende Kollekte","",IF(G128&lt;&gt;"",CONCATENATE(X128,4,VLOOKUP(G128,'Eingabe Zweckbestimmungen'!$H:$J,3,FALSE))*1,CONCATENATE(X128,4000)*1))</f>
        <v/>
      </c>
      <c r="W128" s="22" t="str">
        <f t="shared" si="17"/>
        <v/>
      </c>
      <c r="X128" s="160">
        <f>IFERROR(VLOOKUP(M128,'Stammdaten Girokonten'!$I:$K,3,FALSE),0)</f>
        <v>0</v>
      </c>
      <c r="AD128" s="202" t="str">
        <f t="shared" si="19"/>
        <v/>
      </c>
      <c r="AE128" s="203" t="str">
        <f t="shared" si="20"/>
        <v/>
      </c>
      <c r="AF128" s="204" t="str">
        <f t="shared" si="21"/>
        <v/>
      </c>
    </row>
    <row r="129" spans="1:32" x14ac:dyDescent="0.25">
      <c r="A129" s="22" t="str">
        <f t="shared" si="11"/>
        <v/>
      </c>
      <c r="B129" s="77" t="str">
        <f t="shared" si="18"/>
        <v/>
      </c>
      <c r="C129" s="149"/>
      <c r="D129" s="150" t="str">
        <f t="shared" si="22"/>
        <v/>
      </c>
      <c r="E129" s="147" t="str">
        <f t="shared" si="23"/>
        <v/>
      </c>
      <c r="F129" s="144"/>
      <c r="G129" s="148"/>
      <c r="H129" s="85" t="str">
        <f t="shared" si="14"/>
        <v/>
      </c>
      <c r="I129" s="158"/>
      <c r="J129" s="158"/>
      <c r="K129" s="158"/>
      <c r="L129" s="158"/>
      <c r="M129" s="154"/>
      <c r="N129" s="154"/>
      <c r="O129" s="154"/>
      <c r="P129" s="142"/>
      <c r="Q129" s="22" t="str">
        <f>IF(C129&lt;&gt;"Pflichtkollekte","",IF(F129&lt;&gt;"",CONCATENATE(X129,1,VLOOKUP(F129,'Eingabe Zweckbestimmungen'!$M:$O,3,FALSE)),CONCATENATE(X129,1000))*1)</f>
        <v/>
      </c>
      <c r="R129" s="22" t="str">
        <f>IF(C129&lt;&gt;"Zw. Zweckg. Kollekte","",IF(G129&lt;&gt;"",CONCATENATE(X129,2,VLOOKUP(G129,'Eingabe Zweckbestimmungen'!$C:$E,3,FALSE)),CONCATENATE(X129,2000))*1)</f>
        <v/>
      </c>
      <c r="S129" s="22" t="str">
        <f t="shared" si="15"/>
        <v/>
      </c>
      <c r="T129" s="22" t="str">
        <f>IF(C129&lt;&gt;"Zw. Zweckg. Spende","",IF(G129&lt;&gt;"",CONCATENATE(X129,3,VLOOKUP(G129,'Eingabe Zweckbestimmungen'!C:E,3,FALSE))*1,CONCATENATE(X129,3000)*1))</f>
        <v/>
      </c>
      <c r="U129" s="22" t="str">
        <f t="shared" si="16"/>
        <v/>
      </c>
      <c r="V129" s="22" t="str">
        <f>IF(C129&lt;&gt;"Zw. Freie weiterzuleitende Kollekte","",IF(G129&lt;&gt;"",CONCATENATE(X129,4,VLOOKUP(G129,'Eingabe Zweckbestimmungen'!$H:$J,3,FALSE))*1,CONCATENATE(X129,4000)*1))</f>
        <v/>
      </c>
      <c r="W129" s="22" t="str">
        <f t="shared" si="17"/>
        <v/>
      </c>
      <c r="X129" s="160">
        <f>IFERROR(VLOOKUP(M129,'Stammdaten Girokonten'!$I:$K,3,FALSE),0)</f>
        <v>0</v>
      </c>
      <c r="AD129" s="202" t="str">
        <f t="shared" si="19"/>
        <v/>
      </c>
      <c r="AE129" s="203" t="str">
        <f t="shared" si="20"/>
        <v/>
      </c>
      <c r="AF129" s="204" t="str">
        <f t="shared" si="21"/>
        <v/>
      </c>
    </row>
    <row r="130" spans="1:32" x14ac:dyDescent="0.25">
      <c r="A130" s="22" t="str">
        <f t="shared" si="11"/>
        <v/>
      </c>
      <c r="B130" s="77" t="str">
        <f t="shared" si="18"/>
        <v/>
      </c>
      <c r="C130" s="149"/>
      <c r="D130" s="150" t="str">
        <f t="shared" si="22"/>
        <v/>
      </c>
      <c r="E130" s="147" t="str">
        <f t="shared" si="23"/>
        <v/>
      </c>
      <c r="F130" s="144"/>
      <c r="G130" s="148"/>
      <c r="H130" s="85" t="str">
        <f t="shared" si="14"/>
        <v/>
      </c>
      <c r="I130" s="158"/>
      <c r="J130" s="158"/>
      <c r="K130" s="158"/>
      <c r="L130" s="158"/>
      <c r="M130" s="154"/>
      <c r="N130" s="154"/>
      <c r="O130" s="154"/>
      <c r="P130" s="142"/>
      <c r="Q130" s="22" t="str">
        <f>IF(C130&lt;&gt;"Pflichtkollekte","",IF(F130&lt;&gt;"",CONCATENATE(X130,1,VLOOKUP(F130,'Eingabe Zweckbestimmungen'!$M:$O,3,FALSE)),CONCATENATE(X130,1000))*1)</f>
        <v/>
      </c>
      <c r="R130" s="22" t="str">
        <f>IF(C130&lt;&gt;"Zw. Zweckg. Kollekte","",IF(G130&lt;&gt;"",CONCATENATE(X130,2,VLOOKUP(G130,'Eingabe Zweckbestimmungen'!$C:$E,3,FALSE)),CONCATENATE(X130,2000))*1)</f>
        <v/>
      </c>
      <c r="S130" s="22" t="str">
        <f t="shared" si="15"/>
        <v/>
      </c>
      <c r="T130" s="22" t="str">
        <f>IF(C130&lt;&gt;"Zw. Zweckg. Spende","",IF(G130&lt;&gt;"",CONCATENATE(X130,3,VLOOKUP(G130,'Eingabe Zweckbestimmungen'!C:E,3,FALSE))*1,CONCATENATE(X130,3000)*1))</f>
        <v/>
      </c>
      <c r="U130" s="22" t="str">
        <f t="shared" si="16"/>
        <v/>
      </c>
      <c r="V130" s="22" t="str">
        <f>IF(C130&lt;&gt;"Zw. Freie weiterzuleitende Kollekte","",IF(G130&lt;&gt;"",CONCATENATE(X130,4,VLOOKUP(G130,'Eingabe Zweckbestimmungen'!$H:$J,3,FALSE))*1,CONCATENATE(X130,4000)*1))</f>
        <v/>
      </c>
      <c r="W130" s="22" t="str">
        <f t="shared" si="17"/>
        <v/>
      </c>
      <c r="X130" s="160">
        <f>IFERROR(VLOOKUP(M130,'Stammdaten Girokonten'!$I:$K,3,FALSE),0)</f>
        <v>0</v>
      </c>
      <c r="AD130" s="202" t="str">
        <f t="shared" si="19"/>
        <v/>
      </c>
      <c r="AE130" s="203" t="str">
        <f t="shared" si="20"/>
        <v/>
      </c>
      <c r="AF130" s="204" t="str">
        <f t="shared" si="21"/>
        <v/>
      </c>
    </row>
    <row r="131" spans="1:32" x14ac:dyDescent="0.25">
      <c r="A131" s="22" t="str">
        <f t="shared" si="11"/>
        <v/>
      </c>
      <c r="B131" s="77" t="str">
        <f t="shared" si="18"/>
        <v/>
      </c>
      <c r="C131" s="149"/>
      <c r="D131" s="150" t="str">
        <f t="shared" si="22"/>
        <v/>
      </c>
      <c r="E131" s="147" t="str">
        <f t="shared" si="23"/>
        <v/>
      </c>
      <c r="F131" s="144"/>
      <c r="G131" s="148"/>
      <c r="H131" s="85" t="str">
        <f t="shared" si="14"/>
        <v/>
      </c>
      <c r="I131" s="158"/>
      <c r="J131" s="158"/>
      <c r="K131" s="158"/>
      <c r="L131" s="158"/>
      <c r="M131" s="154"/>
      <c r="N131" s="154"/>
      <c r="O131" s="154"/>
      <c r="P131" s="142"/>
      <c r="Q131" s="22" t="str">
        <f>IF(C131&lt;&gt;"Pflichtkollekte","",IF(F131&lt;&gt;"",CONCATENATE(X131,1,VLOOKUP(F131,'Eingabe Zweckbestimmungen'!$M:$O,3,FALSE)),CONCATENATE(X131,1000))*1)</f>
        <v/>
      </c>
      <c r="R131" s="22" t="str">
        <f>IF(C131&lt;&gt;"Zw. Zweckg. Kollekte","",IF(G131&lt;&gt;"",CONCATENATE(X131,2,VLOOKUP(G131,'Eingabe Zweckbestimmungen'!$C:$E,3,FALSE)),CONCATENATE(X131,2000))*1)</f>
        <v/>
      </c>
      <c r="S131" s="22" t="str">
        <f t="shared" si="15"/>
        <v/>
      </c>
      <c r="T131" s="22" t="str">
        <f>IF(C131&lt;&gt;"Zw. Zweckg. Spende","",IF(G131&lt;&gt;"",CONCATENATE(X131,3,VLOOKUP(G131,'Eingabe Zweckbestimmungen'!C:E,3,FALSE))*1,CONCATENATE(X131,3000)*1))</f>
        <v/>
      </c>
      <c r="U131" s="22" t="str">
        <f t="shared" si="16"/>
        <v/>
      </c>
      <c r="V131" s="22" t="str">
        <f>IF(C131&lt;&gt;"Zw. Freie weiterzuleitende Kollekte","",IF(G131&lt;&gt;"",CONCATENATE(X131,4,VLOOKUP(G131,'Eingabe Zweckbestimmungen'!$H:$J,3,FALSE))*1,CONCATENATE(X131,4000)*1))</f>
        <v/>
      </c>
      <c r="W131" s="22" t="str">
        <f t="shared" si="17"/>
        <v/>
      </c>
      <c r="X131" s="160">
        <f>IFERROR(VLOOKUP(M131,'Stammdaten Girokonten'!$I:$K,3,FALSE),0)</f>
        <v>0</v>
      </c>
      <c r="AD131" s="202" t="str">
        <f t="shared" si="19"/>
        <v/>
      </c>
      <c r="AE131" s="203" t="str">
        <f t="shared" si="20"/>
        <v/>
      </c>
      <c r="AF131" s="204" t="str">
        <f t="shared" si="21"/>
        <v/>
      </c>
    </row>
    <row r="132" spans="1:32" x14ac:dyDescent="0.25">
      <c r="A132" s="22" t="str">
        <f t="shared" si="11"/>
        <v/>
      </c>
      <c r="B132" s="77" t="str">
        <f t="shared" si="18"/>
        <v/>
      </c>
      <c r="C132" s="149"/>
      <c r="D132" s="150" t="str">
        <f t="shared" si="22"/>
        <v/>
      </c>
      <c r="E132" s="147" t="str">
        <f t="shared" si="23"/>
        <v/>
      </c>
      <c r="F132" s="144"/>
      <c r="G132" s="148"/>
      <c r="H132" s="85" t="str">
        <f t="shared" si="14"/>
        <v/>
      </c>
      <c r="I132" s="158"/>
      <c r="J132" s="158"/>
      <c r="K132" s="158"/>
      <c r="L132" s="158"/>
      <c r="M132" s="154"/>
      <c r="N132" s="154"/>
      <c r="O132" s="154"/>
      <c r="P132" s="142"/>
      <c r="Q132" s="22" t="str">
        <f>IF(C132&lt;&gt;"Pflichtkollekte","",IF(F132&lt;&gt;"",CONCATENATE(X132,1,VLOOKUP(F132,'Eingabe Zweckbestimmungen'!$M:$O,3,FALSE)),CONCATENATE(X132,1000))*1)</f>
        <v/>
      </c>
      <c r="R132" s="22" t="str">
        <f>IF(C132&lt;&gt;"Zw. Zweckg. Kollekte","",IF(G132&lt;&gt;"",CONCATENATE(X132,2,VLOOKUP(G132,'Eingabe Zweckbestimmungen'!$C:$E,3,FALSE)),CONCATENATE(X132,2000))*1)</f>
        <v/>
      </c>
      <c r="S132" s="22" t="str">
        <f t="shared" si="15"/>
        <v/>
      </c>
      <c r="T132" s="22" t="str">
        <f>IF(C132&lt;&gt;"Zw. Zweckg. Spende","",IF(G132&lt;&gt;"",CONCATENATE(X132,3,VLOOKUP(G132,'Eingabe Zweckbestimmungen'!C:E,3,FALSE))*1,CONCATENATE(X132,3000)*1))</f>
        <v/>
      </c>
      <c r="U132" s="22" t="str">
        <f t="shared" si="16"/>
        <v/>
      </c>
      <c r="V132" s="22" t="str">
        <f>IF(C132&lt;&gt;"Zw. Freie weiterzuleitende Kollekte","",IF(G132&lt;&gt;"",CONCATENATE(X132,4,VLOOKUP(G132,'Eingabe Zweckbestimmungen'!$H:$J,3,FALSE))*1,CONCATENATE(X132,4000)*1))</f>
        <v/>
      </c>
      <c r="W132" s="22" t="str">
        <f t="shared" si="17"/>
        <v/>
      </c>
      <c r="X132" s="160">
        <f>IFERROR(VLOOKUP(M132,'Stammdaten Girokonten'!$I:$K,3,FALSE),0)</f>
        <v>0</v>
      </c>
      <c r="AD132" s="202" t="str">
        <f t="shared" si="19"/>
        <v/>
      </c>
      <c r="AE132" s="203" t="str">
        <f t="shared" si="20"/>
        <v/>
      </c>
      <c r="AF132" s="204" t="str">
        <f t="shared" si="21"/>
        <v/>
      </c>
    </row>
    <row r="133" spans="1:32" x14ac:dyDescent="0.25">
      <c r="A133" s="22" t="str">
        <f t="shared" si="11"/>
        <v/>
      </c>
      <c r="B133" s="77" t="str">
        <f t="shared" si="18"/>
        <v/>
      </c>
      <c r="C133" s="149"/>
      <c r="D133" s="150" t="str">
        <f t="shared" si="22"/>
        <v/>
      </c>
      <c r="E133" s="147" t="str">
        <f t="shared" si="23"/>
        <v/>
      </c>
      <c r="F133" s="144"/>
      <c r="G133" s="148"/>
      <c r="H133" s="85" t="str">
        <f t="shared" si="14"/>
        <v/>
      </c>
      <c r="I133" s="158"/>
      <c r="J133" s="158"/>
      <c r="K133" s="158"/>
      <c r="L133" s="158"/>
      <c r="M133" s="154"/>
      <c r="N133" s="154"/>
      <c r="O133" s="154"/>
      <c r="P133" s="142"/>
      <c r="Q133" s="22" t="str">
        <f>IF(C133&lt;&gt;"Pflichtkollekte","",IF(F133&lt;&gt;"",CONCATENATE(X133,1,VLOOKUP(F133,'Eingabe Zweckbestimmungen'!$M:$O,3,FALSE)),CONCATENATE(X133,1000))*1)</f>
        <v/>
      </c>
      <c r="R133" s="22" t="str">
        <f>IF(C133&lt;&gt;"Zw. Zweckg. Kollekte","",IF(G133&lt;&gt;"",CONCATENATE(X133,2,VLOOKUP(G133,'Eingabe Zweckbestimmungen'!$C:$E,3,FALSE)),CONCATENATE(X133,2000))*1)</f>
        <v/>
      </c>
      <c r="S133" s="22" t="str">
        <f t="shared" si="15"/>
        <v/>
      </c>
      <c r="T133" s="22" t="str">
        <f>IF(C133&lt;&gt;"Zw. Zweckg. Spende","",IF(G133&lt;&gt;"",CONCATENATE(X133,3,VLOOKUP(G133,'Eingabe Zweckbestimmungen'!C:E,3,FALSE))*1,CONCATENATE(X133,3000)*1))</f>
        <v/>
      </c>
      <c r="U133" s="22" t="str">
        <f t="shared" si="16"/>
        <v/>
      </c>
      <c r="V133" s="22" t="str">
        <f>IF(C133&lt;&gt;"Zw. Freie weiterzuleitende Kollekte","",IF(G133&lt;&gt;"",CONCATENATE(X133,4,VLOOKUP(G133,'Eingabe Zweckbestimmungen'!$H:$J,3,FALSE))*1,CONCATENATE(X133,4000)*1))</f>
        <v/>
      </c>
      <c r="W133" s="22" t="str">
        <f t="shared" si="17"/>
        <v/>
      </c>
      <c r="X133" s="160">
        <f>IFERROR(VLOOKUP(M133,'Stammdaten Girokonten'!$I:$K,3,FALSE),0)</f>
        <v>0</v>
      </c>
      <c r="AD133" s="202" t="str">
        <f t="shared" si="19"/>
        <v/>
      </c>
      <c r="AE133" s="203" t="str">
        <f t="shared" si="20"/>
        <v/>
      </c>
      <c r="AF133" s="204" t="str">
        <f t="shared" si="21"/>
        <v/>
      </c>
    </row>
    <row r="134" spans="1:32" x14ac:dyDescent="0.25">
      <c r="A134" s="22" t="str">
        <f t="shared" si="11"/>
        <v/>
      </c>
      <c r="B134" s="77" t="str">
        <f t="shared" si="18"/>
        <v/>
      </c>
      <c r="C134" s="149"/>
      <c r="D134" s="150" t="str">
        <f t="shared" si="22"/>
        <v/>
      </c>
      <c r="E134" s="147" t="str">
        <f t="shared" si="23"/>
        <v/>
      </c>
      <c r="F134" s="144"/>
      <c r="G134" s="148"/>
      <c r="H134" s="85" t="str">
        <f t="shared" si="14"/>
        <v/>
      </c>
      <c r="I134" s="158"/>
      <c r="J134" s="158"/>
      <c r="K134" s="158"/>
      <c r="L134" s="158"/>
      <c r="M134" s="154"/>
      <c r="N134" s="154"/>
      <c r="O134" s="154"/>
      <c r="P134" s="142"/>
      <c r="Q134" s="22" t="str">
        <f>IF(C134&lt;&gt;"Pflichtkollekte","",IF(F134&lt;&gt;"",CONCATENATE(X134,1,VLOOKUP(F134,'Eingabe Zweckbestimmungen'!$M:$O,3,FALSE)),CONCATENATE(X134,1000))*1)</f>
        <v/>
      </c>
      <c r="R134" s="22" t="str">
        <f>IF(C134&lt;&gt;"Zw. Zweckg. Kollekte","",IF(G134&lt;&gt;"",CONCATENATE(X134,2,VLOOKUP(G134,'Eingabe Zweckbestimmungen'!$C:$E,3,FALSE)),CONCATENATE(X134,2000))*1)</f>
        <v/>
      </c>
      <c r="S134" s="22" t="str">
        <f t="shared" si="15"/>
        <v/>
      </c>
      <c r="T134" s="22" t="str">
        <f>IF(C134&lt;&gt;"Zw. Zweckg. Spende","",IF(G134&lt;&gt;"",CONCATENATE(X134,3,VLOOKUP(G134,'Eingabe Zweckbestimmungen'!C:E,3,FALSE))*1,CONCATENATE(X134,3000)*1))</f>
        <v/>
      </c>
      <c r="U134" s="22" t="str">
        <f t="shared" si="16"/>
        <v/>
      </c>
      <c r="V134" s="22" t="str">
        <f>IF(C134&lt;&gt;"Zw. Freie weiterzuleitende Kollekte","",IF(G134&lt;&gt;"",CONCATENATE(X134,4,VLOOKUP(G134,'Eingabe Zweckbestimmungen'!$H:$J,3,FALSE))*1,CONCATENATE(X134,4000)*1))</f>
        <v/>
      </c>
      <c r="W134" s="22" t="str">
        <f t="shared" si="17"/>
        <v/>
      </c>
      <c r="X134" s="160">
        <f>IFERROR(VLOOKUP(M134,'Stammdaten Girokonten'!$I:$K,3,FALSE),0)</f>
        <v>0</v>
      </c>
      <c r="AD134" s="202" t="str">
        <f t="shared" si="19"/>
        <v/>
      </c>
      <c r="AE134" s="203" t="str">
        <f t="shared" si="20"/>
        <v/>
      </c>
      <c r="AF134" s="204" t="str">
        <f t="shared" si="21"/>
        <v/>
      </c>
    </row>
    <row r="135" spans="1:32" x14ac:dyDescent="0.25">
      <c r="A135" s="22" t="str">
        <f t="shared" si="11"/>
        <v/>
      </c>
      <c r="B135" s="77" t="str">
        <f t="shared" si="18"/>
        <v/>
      </c>
      <c r="C135" s="149"/>
      <c r="D135" s="150" t="str">
        <f t="shared" si="22"/>
        <v/>
      </c>
      <c r="E135" s="147" t="str">
        <f t="shared" si="23"/>
        <v/>
      </c>
      <c r="F135" s="144"/>
      <c r="G135" s="148"/>
      <c r="H135" s="85" t="str">
        <f t="shared" si="14"/>
        <v/>
      </c>
      <c r="I135" s="158"/>
      <c r="J135" s="158"/>
      <c r="K135" s="158"/>
      <c r="L135" s="158"/>
      <c r="M135" s="154"/>
      <c r="N135" s="154"/>
      <c r="O135" s="154"/>
      <c r="P135" s="142"/>
      <c r="Q135" s="22" t="str">
        <f>IF(C135&lt;&gt;"Pflichtkollekte","",IF(F135&lt;&gt;"",CONCATENATE(X135,1,VLOOKUP(F135,'Eingabe Zweckbestimmungen'!$M:$O,3,FALSE)),CONCATENATE(X135,1000))*1)</f>
        <v/>
      </c>
      <c r="R135" s="22" t="str">
        <f>IF(C135&lt;&gt;"Zw. Zweckg. Kollekte","",IF(G135&lt;&gt;"",CONCATENATE(X135,2,VLOOKUP(G135,'Eingabe Zweckbestimmungen'!$C:$E,3,FALSE)),CONCATENATE(X135,2000))*1)</f>
        <v/>
      </c>
      <c r="S135" s="22" t="str">
        <f t="shared" si="15"/>
        <v/>
      </c>
      <c r="T135" s="22" t="str">
        <f>IF(C135&lt;&gt;"Zw. Zweckg. Spende","",IF(G135&lt;&gt;"",CONCATENATE(X135,3,VLOOKUP(G135,'Eingabe Zweckbestimmungen'!C:E,3,FALSE))*1,CONCATENATE(X135,3000)*1))</f>
        <v/>
      </c>
      <c r="U135" s="22" t="str">
        <f t="shared" si="16"/>
        <v/>
      </c>
      <c r="V135" s="22" t="str">
        <f>IF(C135&lt;&gt;"Zw. Freie weiterzuleitende Kollekte","",IF(G135&lt;&gt;"",CONCATENATE(X135,4,VLOOKUP(G135,'Eingabe Zweckbestimmungen'!$H:$J,3,FALSE))*1,CONCATENATE(X135,4000)*1))</f>
        <v/>
      </c>
      <c r="W135" s="22" t="str">
        <f t="shared" si="17"/>
        <v/>
      </c>
      <c r="X135" s="160">
        <f>IFERROR(VLOOKUP(M135,'Stammdaten Girokonten'!$I:$K,3,FALSE),0)</f>
        <v>0</v>
      </c>
      <c r="AD135" s="202" t="str">
        <f t="shared" si="19"/>
        <v/>
      </c>
      <c r="AE135" s="203" t="str">
        <f t="shared" si="20"/>
        <v/>
      </c>
      <c r="AF135" s="204" t="str">
        <f t="shared" si="21"/>
        <v/>
      </c>
    </row>
    <row r="136" spans="1:32" x14ac:dyDescent="0.25">
      <c r="A136" s="22" t="str">
        <f t="shared" si="11"/>
        <v/>
      </c>
      <c r="B136" s="77" t="str">
        <f t="shared" si="18"/>
        <v/>
      </c>
      <c r="C136" s="149"/>
      <c r="D136" s="150" t="str">
        <f t="shared" si="22"/>
        <v/>
      </c>
      <c r="E136" s="147" t="str">
        <f t="shared" si="23"/>
        <v/>
      </c>
      <c r="F136" s="144"/>
      <c r="G136" s="148"/>
      <c r="H136" s="85" t="str">
        <f t="shared" si="14"/>
        <v/>
      </c>
      <c r="I136" s="158"/>
      <c r="J136" s="158"/>
      <c r="K136" s="158"/>
      <c r="L136" s="158"/>
      <c r="M136" s="154"/>
      <c r="N136" s="154"/>
      <c r="O136" s="154"/>
      <c r="P136" s="142"/>
      <c r="Q136" s="22" t="str">
        <f>IF(C136&lt;&gt;"Pflichtkollekte","",IF(F136&lt;&gt;"",CONCATENATE(X136,1,VLOOKUP(F136,'Eingabe Zweckbestimmungen'!$M:$O,3,FALSE)),CONCATENATE(X136,1000))*1)</f>
        <v/>
      </c>
      <c r="R136" s="22" t="str">
        <f>IF(C136&lt;&gt;"Zw. Zweckg. Kollekte","",IF(G136&lt;&gt;"",CONCATENATE(X136,2,VLOOKUP(G136,'Eingabe Zweckbestimmungen'!$C:$E,3,FALSE)),CONCATENATE(X136,2000))*1)</f>
        <v/>
      </c>
      <c r="S136" s="22" t="str">
        <f t="shared" si="15"/>
        <v/>
      </c>
      <c r="T136" s="22" t="str">
        <f>IF(C136&lt;&gt;"Zw. Zweckg. Spende","",IF(G136&lt;&gt;"",CONCATENATE(X136,3,VLOOKUP(G136,'Eingabe Zweckbestimmungen'!C:E,3,FALSE))*1,CONCATENATE(X136,3000)*1))</f>
        <v/>
      </c>
      <c r="U136" s="22" t="str">
        <f t="shared" si="16"/>
        <v/>
      </c>
      <c r="V136" s="22" t="str">
        <f>IF(C136&lt;&gt;"Zw. Freie weiterzuleitende Kollekte","",IF(G136&lt;&gt;"",CONCATENATE(X136,4,VLOOKUP(G136,'Eingabe Zweckbestimmungen'!$H:$J,3,FALSE))*1,CONCATENATE(X136,4000)*1))</f>
        <v/>
      </c>
      <c r="W136" s="22" t="str">
        <f t="shared" si="17"/>
        <v/>
      </c>
      <c r="X136" s="160">
        <f>IFERROR(VLOOKUP(M136,'Stammdaten Girokonten'!$I:$K,3,FALSE),0)</f>
        <v>0</v>
      </c>
      <c r="AD136" s="202" t="str">
        <f t="shared" si="19"/>
        <v/>
      </c>
      <c r="AE136" s="203" t="str">
        <f t="shared" si="20"/>
        <v/>
      </c>
      <c r="AF136" s="204" t="str">
        <f t="shared" si="21"/>
        <v/>
      </c>
    </row>
    <row r="137" spans="1:32" x14ac:dyDescent="0.25">
      <c r="A137" s="22" t="str">
        <f t="shared" si="11"/>
        <v/>
      </c>
      <c r="B137" s="77" t="str">
        <f t="shared" si="18"/>
        <v/>
      </c>
      <c r="C137" s="149"/>
      <c r="D137" s="150" t="str">
        <f t="shared" si="22"/>
        <v/>
      </c>
      <c r="E137" s="147" t="str">
        <f t="shared" si="23"/>
        <v/>
      </c>
      <c r="F137" s="144"/>
      <c r="G137" s="148"/>
      <c r="H137" s="85" t="str">
        <f t="shared" si="14"/>
        <v/>
      </c>
      <c r="I137" s="158"/>
      <c r="J137" s="158"/>
      <c r="K137" s="158"/>
      <c r="L137" s="158"/>
      <c r="M137" s="154"/>
      <c r="N137" s="154"/>
      <c r="O137" s="154"/>
      <c r="P137" s="142"/>
      <c r="Q137" s="22" t="str">
        <f>IF(C137&lt;&gt;"Pflichtkollekte","",IF(F137&lt;&gt;"",CONCATENATE(X137,1,VLOOKUP(F137,'Eingabe Zweckbestimmungen'!$M:$O,3,FALSE)),CONCATENATE(X137,1000))*1)</f>
        <v/>
      </c>
      <c r="R137" s="22" t="str">
        <f>IF(C137&lt;&gt;"Zw. Zweckg. Kollekte","",IF(G137&lt;&gt;"",CONCATENATE(X137,2,VLOOKUP(G137,'Eingabe Zweckbestimmungen'!$C:$E,3,FALSE)),CONCATENATE(X137,2000))*1)</f>
        <v/>
      </c>
      <c r="S137" s="22" t="str">
        <f t="shared" si="15"/>
        <v/>
      </c>
      <c r="T137" s="22" t="str">
        <f>IF(C137&lt;&gt;"Zw. Zweckg. Spende","",IF(G137&lt;&gt;"",CONCATENATE(X137,3,VLOOKUP(G137,'Eingabe Zweckbestimmungen'!C:E,3,FALSE))*1,CONCATENATE(X137,3000)*1))</f>
        <v/>
      </c>
      <c r="U137" s="22" t="str">
        <f t="shared" si="16"/>
        <v/>
      </c>
      <c r="V137" s="22" t="str">
        <f>IF(C137&lt;&gt;"Zw. Freie weiterzuleitende Kollekte","",IF(G137&lt;&gt;"",CONCATENATE(X137,4,VLOOKUP(G137,'Eingabe Zweckbestimmungen'!$H:$J,3,FALSE))*1,CONCATENATE(X137,4000)*1))</f>
        <v/>
      </c>
      <c r="W137" s="22" t="str">
        <f t="shared" si="17"/>
        <v/>
      </c>
      <c r="X137" s="160">
        <f>IFERROR(VLOOKUP(M137,'Stammdaten Girokonten'!$I:$K,3,FALSE),0)</f>
        <v>0</v>
      </c>
      <c r="AD137" s="202" t="str">
        <f t="shared" si="19"/>
        <v/>
      </c>
      <c r="AE137" s="203" t="str">
        <f t="shared" si="20"/>
        <v/>
      </c>
      <c r="AF137" s="204" t="str">
        <f t="shared" si="21"/>
        <v/>
      </c>
    </row>
    <row r="138" spans="1:32" x14ac:dyDescent="0.25">
      <c r="A138" s="22" t="str">
        <f t="shared" si="11"/>
        <v/>
      </c>
      <c r="B138" s="77" t="str">
        <f t="shared" si="18"/>
        <v/>
      </c>
      <c r="C138" s="149"/>
      <c r="D138" s="150" t="str">
        <f t="shared" si="22"/>
        <v/>
      </c>
      <c r="E138" s="147" t="str">
        <f t="shared" si="23"/>
        <v/>
      </c>
      <c r="F138" s="144"/>
      <c r="G138" s="148"/>
      <c r="H138" s="85" t="str">
        <f t="shared" si="14"/>
        <v/>
      </c>
      <c r="I138" s="158"/>
      <c r="J138" s="158"/>
      <c r="K138" s="158"/>
      <c r="L138" s="158"/>
      <c r="M138" s="154"/>
      <c r="N138" s="154"/>
      <c r="O138" s="154"/>
      <c r="P138" s="142"/>
      <c r="Q138" s="22" t="str">
        <f>IF(C138&lt;&gt;"Pflichtkollekte","",IF(F138&lt;&gt;"",CONCATENATE(X138,1,VLOOKUP(F138,'Eingabe Zweckbestimmungen'!$M:$O,3,FALSE)),CONCATENATE(X138,1000))*1)</f>
        <v/>
      </c>
      <c r="R138" s="22" t="str">
        <f>IF(C138&lt;&gt;"Zw. Zweckg. Kollekte","",IF(G138&lt;&gt;"",CONCATENATE(X138,2,VLOOKUP(G138,'Eingabe Zweckbestimmungen'!$C:$E,3,FALSE)),CONCATENATE(X138,2000))*1)</f>
        <v/>
      </c>
      <c r="S138" s="22" t="str">
        <f t="shared" si="15"/>
        <v/>
      </c>
      <c r="T138" s="22" t="str">
        <f>IF(C138&lt;&gt;"Zw. Zweckg. Spende","",IF(G138&lt;&gt;"",CONCATENATE(X138,3,VLOOKUP(G138,'Eingabe Zweckbestimmungen'!C:E,3,FALSE))*1,CONCATENATE(X138,3000)*1))</f>
        <v/>
      </c>
      <c r="U138" s="22" t="str">
        <f t="shared" si="16"/>
        <v/>
      </c>
      <c r="V138" s="22" t="str">
        <f>IF(C138&lt;&gt;"Zw. Freie weiterzuleitende Kollekte","",IF(G138&lt;&gt;"",CONCATENATE(X138,4,VLOOKUP(G138,'Eingabe Zweckbestimmungen'!$H:$J,3,FALSE))*1,CONCATENATE(X138,4000)*1))</f>
        <v/>
      </c>
      <c r="W138" s="22" t="str">
        <f t="shared" si="17"/>
        <v/>
      </c>
      <c r="X138" s="160">
        <f>IFERROR(VLOOKUP(M138,'Stammdaten Girokonten'!$I:$K,3,FALSE),0)</f>
        <v>0</v>
      </c>
      <c r="AD138" s="202" t="str">
        <f t="shared" si="19"/>
        <v/>
      </c>
      <c r="AE138" s="203" t="str">
        <f t="shared" si="20"/>
        <v/>
      </c>
      <c r="AF138" s="204" t="str">
        <f t="shared" si="21"/>
        <v/>
      </c>
    </row>
    <row r="139" spans="1:32" x14ac:dyDescent="0.25">
      <c r="A139" s="22" t="str">
        <f t="shared" si="11"/>
        <v/>
      </c>
      <c r="B139" s="77" t="str">
        <f t="shared" si="18"/>
        <v/>
      </c>
      <c r="C139" s="149"/>
      <c r="D139" s="150" t="str">
        <f t="shared" si="22"/>
        <v/>
      </c>
      <c r="E139" s="147" t="str">
        <f t="shared" si="23"/>
        <v/>
      </c>
      <c r="F139" s="144"/>
      <c r="G139" s="148"/>
      <c r="H139" s="85" t="str">
        <f t="shared" si="14"/>
        <v/>
      </c>
      <c r="I139" s="158"/>
      <c r="J139" s="158"/>
      <c r="K139" s="158"/>
      <c r="L139" s="158"/>
      <c r="M139" s="154"/>
      <c r="N139" s="154"/>
      <c r="O139" s="154"/>
      <c r="P139" s="142"/>
      <c r="Q139" s="22" t="str">
        <f>IF(C139&lt;&gt;"Pflichtkollekte","",IF(F139&lt;&gt;"",CONCATENATE(X139,1,VLOOKUP(F139,'Eingabe Zweckbestimmungen'!$M:$O,3,FALSE)),CONCATENATE(X139,1000))*1)</f>
        <v/>
      </c>
      <c r="R139" s="22" t="str">
        <f>IF(C139&lt;&gt;"Zw. Zweckg. Kollekte","",IF(G139&lt;&gt;"",CONCATENATE(X139,2,VLOOKUP(G139,'Eingabe Zweckbestimmungen'!$C:$E,3,FALSE)),CONCATENATE(X139,2000))*1)</f>
        <v/>
      </c>
      <c r="S139" s="22" t="str">
        <f t="shared" si="15"/>
        <v/>
      </c>
      <c r="T139" s="22" t="str">
        <f>IF(C139&lt;&gt;"Zw. Zweckg. Spende","",IF(G139&lt;&gt;"",CONCATENATE(X139,3,VLOOKUP(G139,'Eingabe Zweckbestimmungen'!C:E,3,FALSE))*1,CONCATENATE(X139,3000)*1))</f>
        <v/>
      </c>
      <c r="U139" s="22" t="str">
        <f t="shared" si="16"/>
        <v/>
      </c>
      <c r="V139" s="22" t="str">
        <f>IF(C139&lt;&gt;"Zw. Freie weiterzuleitende Kollekte","",IF(G139&lt;&gt;"",CONCATENATE(X139,4,VLOOKUP(G139,'Eingabe Zweckbestimmungen'!$H:$J,3,FALSE))*1,CONCATENATE(X139,4000)*1))</f>
        <v/>
      </c>
      <c r="W139" s="22" t="str">
        <f t="shared" si="17"/>
        <v/>
      </c>
      <c r="X139" s="160">
        <f>IFERROR(VLOOKUP(M139,'Stammdaten Girokonten'!$I:$K,3,FALSE),0)</f>
        <v>0</v>
      </c>
      <c r="AD139" s="202" t="str">
        <f t="shared" si="19"/>
        <v/>
      </c>
      <c r="AE139" s="203" t="str">
        <f t="shared" si="20"/>
        <v/>
      </c>
      <c r="AF139" s="204" t="str">
        <f t="shared" si="21"/>
        <v/>
      </c>
    </row>
    <row r="140" spans="1:32" x14ac:dyDescent="0.25">
      <c r="A140" s="22" t="str">
        <f t="shared" si="11"/>
        <v/>
      </c>
      <c r="B140" s="77" t="str">
        <f t="shared" si="18"/>
        <v/>
      </c>
      <c r="C140" s="149"/>
      <c r="D140" s="150" t="str">
        <f t="shared" si="22"/>
        <v/>
      </c>
      <c r="E140" s="147" t="str">
        <f t="shared" si="23"/>
        <v/>
      </c>
      <c r="F140" s="144"/>
      <c r="G140" s="148"/>
      <c r="H140" s="85" t="str">
        <f t="shared" si="14"/>
        <v/>
      </c>
      <c r="I140" s="158"/>
      <c r="J140" s="158"/>
      <c r="K140" s="158"/>
      <c r="L140" s="158"/>
      <c r="M140" s="154"/>
      <c r="N140" s="154"/>
      <c r="O140" s="154"/>
      <c r="P140" s="142"/>
      <c r="Q140" s="22" t="str">
        <f>IF(C140&lt;&gt;"Pflichtkollekte","",IF(F140&lt;&gt;"",CONCATENATE(X140,1,VLOOKUP(F140,'Eingabe Zweckbestimmungen'!$M:$O,3,FALSE)),CONCATENATE(X140,1000))*1)</f>
        <v/>
      </c>
      <c r="R140" s="22" t="str">
        <f>IF(C140&lt;&gt;"Zw. Zweckg. Kollekte","",IF(G140&lt;&gt;"",CONCATENATE(X140,2,VLOOKUP(G140,'Eingabe Zweckbestimmungen'!$C:$E,3,FALSE)),CONCATENATE(X140,2000))*1)</f>
        <v/>
      </c>
      <c r="S140" s="22" t="str">
        <f t="shared" si="15"/>
        <v/>
      </c>
      <c r="T140" s="22" t="str">
        <f>IF(C140&lt;&gt;"Zw. Zweckg. Spende","",IF(G140&lt;&gt;"",CONCATENATE(X140,3,VLOOKUP(G140,'Eingabe Zweckbestimmungen'!C:E,3,FALSE))*1,CONCATENATE(X140,3000)*1))</f>
        <v/>
      </c>
      <c r="U140" s="22" t="str">
        <f t="shared" si="16"/>
        <v/>
      </c>
      <c r="V140" s="22" t="str">
        <f>IF(C140&lt;&gt;"Zw. Freie weiterzuleitende Kollekte","",IF(G140&lt;&gt;"",CONCATENATE(X140,4,VLOOKUP(G140,'Eingabe Zweckbestimmungen'!$H:$J,3,FALSE))*1,CONCATENATE(X140,4000)*1))</f>
        <v/>
      </c>
      <c r="W140" s="22" t="str">
        <f t="shared" si="17"/>
        <v/>
      </c>
      <c r="X140" s="160">
        <f>IFERROR(VLOOKUP(M140,'Stammdaten Girokonten'!$I:$K,3,FALSE),0)</f>
        <v>0</v>
      </c>
      <c r="AD140" s="202" t="str">
        <f t="shared" si="19"/>
        <v/>
      </c>
      <c r="AE140" s="203" t="str">
        <f t="shared" si="20"/>
        <v/>
      </c>
      <c r="AF140" s="204" t="str">
        <f t="shared" si="21"/>
        <v/>
      </c>
    </row>
    <row r="141" spans="1:32" x14ac:dyDescent="0.25">
      <c r="A141" s="22" t="str">
        <f t="shared" si="11"/>
        <v/>
      </c>
      <c r="B141" s="77" t="str">
        <f t="shared" si="18"/>
        <v/>
      </c>
      <c r="C141" s="149"/>
      <c r="D141" s="150" t="str">
        <f t="shared" si="22"/>
        <v/>
      </c>
      <c r="E141" s="147" t="str">
        <f t="shared" si="23"/>
        <v/>
      </c>
      <c r="F141" s="144"/>
      <c r="G141" s="148"/>
      <c r="H141" s="85" t="str">
        <f t="shared" si="14"/>
        <v/>
      </c>
      <c r="I141" s="158"/>
      <c r="J141" s="158"/>
      <c r="K141" s="158"/>
      <c r="L141" s="158"/>
      <c r="M141" s="154"/>
      <c r="N141" s="154"/>
      <c r="O141" s="154"/>
      <c r="P141" s="142"/>
      <c r="Q141" s="22" t="str">
        <f>IF(C141&lt;&gt;"Pflichtkollekte","",IF(F141&lt;&gt;"",CONCATENATE(X141,1,VLOOKUP(F141,'Eingabe Zweckbestimmungen'!$M:$O,3,FALSE)),CONCATENATE(X141,1000))*1)</f>
        <v/>
      </c>
      <c r="R141" s="22" t="str">
        <f>IF(C141&lt;&gt;"Zw. Zweckg. Kollekte","",IF(G141&lt;&gt;"",CONCATENATE(X141,2,VLOOKUP(G141,'Eingabe Zweckbestimmungen'!$C:$E,3,FALSE)),CONCATENATE(X141,2000))*1)</f>
        <v/>
      </c>
      <c r="S141" s="22" t="str">
        <f t="shared" si="15"/>
        <v/>
      </c>
      <c r="T141" s="22" t="str">
        <f>IF(C141&lt;&gt;"Zw. Zweckg. Spende","",IF(G141&lt;&gt;"",CONCATENATE(X141,3,VLOOKUP(G141,'Eingabe Zweckbestimmungen'!C:E,3,FALSE))*1,CONCATENATE(X141,3000)*1))</f>
        <v/>
      </c>
      <c r="U141" s="22" t="str">
        <f t="shared" si="16"/>
        <v/>
      </c>
      <c r="V141" s="22" t="str">
        <f>IF(C141&lt;&gt;"Zw. Freie weiterzuleitende Kollekte","",IF(G141&lt;&gt;"",CONCATENATE(X141,4,VLOOKUP(G141,'Eingabe Zweckbestimmungen'!$H:$J,3,FALSE))*1,CONCATENATE(X141,4000)*1))</f>
        <v/>
      </c>
      <c r="W141" s="22" t="str">
        <f t="shared" si="17"/>
        <v/>
      </c>
      <c r="X141" s="160">
        <f>IFERROR(VLOOKUP(M141,'Stammdaten Girokonten'!$I:$K,3,FALSE),0)</f>
        <v>0</v>
      </c>
      <c r="AD141" s="202" t="str">
        <f t="shared" si="19"/>
        <v/>
      </c>
      <c r="AE141" s="203" t="str">
        <f t="shared" si="20"/>
        <v/>
      </c>
      <c r="AF141" s="204" t="str">
        <f t="shared" si="21"/>
        <v/>
      </c>
    </row>
    <row r="142" spans="1:32" x14ac:dyDescent="0.25">
      <c r="A142" s="22" t="str">
        <f t="shared" si="11"/>
        <v/>
      </c>
      <c r="B142" s="77" t="str">
        <f t="shared" si="18"/>
        <v/>
      </c>
      <c r="C142" s="149"/>
      <c r="D142" s="150" t="str">
        <f t="shared" si="22"/>
        <v/>
      </c>
      <c r="E142" s="147" t="str">
        <f t="shared" si="23"/>
        <v/>
      </c>
      <c r="F142" s="144"/>
      <c r="G142" s="148"/>
      <c r="H142" s="85" t="str">
        <f t="shared" si="14"/>
        <v/>
      </c>
      <c r="I142" s="158"/>
      <c r="J142" s="158"/>
      <c r="K142" s="158"/>
      <c r="L142" s="158"/>
      <c r="M142" s="154"/>
      <c r="N142" s="154"/>
      <c r="O142" s="154"/>
      <c r="P142" s="142"/>
      <c r="Q142" s="22" t="str">
        <f>IF(C142&lt;&gt;"Pflichtkollekte","",IF(F142&lt;&gt;"",CONCATENATE(X142,1,VLOOKUP(F142,'Eingabe Zweckbestimmungen'!$M:$O,3,FALSE)),CONCATENATE(X142,1000))*1)</f>
        <v/>
      </c>
      <c r="R142" s="22" t="str">
        <f>IF(C142&lt;&gt;"Zw. Zweckg. Kollekte","",IF(G142&lt;&gt;"",CONCATENATE(X142,2,VLOOKUP(G142,'Eingabe Zweckbestimmungen'!$C:$E,3,FALSE)),CONCATENATE(X142,2000))*1)</f>
        <v/>
      </c>
      <c r="S142" s="22" t="str">
        <f t="shared" si="15"/>
        <v/>
      </c>
      <c r="T142" s="22" t="str">
        <f>IF(C142&lt;&gt;"Zw. Zweckg. Spende","",IF(G142&lt;&gt;"",CONCATENATE(X142,3,VLOOKUP(G142,'Eingabe Zweckbestimmungen'!C:E,3,FALSE))*1,CONCATENATE(X142,3000)*1))</f>
        <v/>
      </c>
      <c r="U142" s="22" t="str">
        <f t="shared" si="16"/>
        <v/>
      </c>
      <c r="V142" s="22" t="str">
        <f>IF(C142&lt;&gt;"Zw. Freie weiterzuleitende Kollekte","",IF(G142&lt;&gt;"",CONCATENATE(X142,4,VLOOKUP(G142,'Eingabe Zweckbestimmungen'!$H:$J,3,FALSE))*1,CONCATENATE(X142,4000)*1))</f>
        <v/>
      </c>
      <c r="W142" s="22" t="str">
        <f t="shared" si="17"/>
        <v/>
      </c>
      <c r="X142" s="160">
        <f>IFERROR(VLOOKUP(M142,'Stammdaten Girokonten'!$I:$K,3,FALSE),0)</f>
        <v>0</v>
      </c>
      <c r="AD142" s="202" t="str">
        <f t="shared" si="19"/>
        <v/>
      </c>
      <c r="AE142" s="203" t="str">
        <f t="shared" si="20"/>
        <v/>
      </c>
      <c r="AF142" s="204" t="str">
        <f t="shared" si="21"/>
        <v/>
      </c>
    </row>
    <row r="143" spans="1:32" x14ac:dyDescent="0.25">
      <c r="A143" s="22" t="str">
        <f t="shared" si="11"/>
        <v/>
      </c>
      <c r="B143" s="77" t="str">
        <f t="shared" si="18"/>
        <v/>
      </c>
      <c r="C143" s="149"/>
      <c r="D143" s="150" t="str">
        <f t="shared" si="22"/>
        <v/>
      </c>
      <c r="E143" s="147" t="str">
        <f t="shared" si="23"/>
        <v/>
      </c>
      <c r="F143" s="144"/>
      <c r="G143" s="148"/>
      <c r="H143" s="85" t="str">
        <f t="shared" si="14"/>
        <v/>
      </c>
      <c r="I143" s="158"/>
      <c r="J143" s="158"/>
      <c r="K143" s="158"/>
      <c r="L143" s="158"/>
      <c r="M143" s="154"/>
      <c r="N143" s="154"/>
      <c r="O143" s="154"/>
      <c r="P143" s="142"/>
      <c r="Q143" s="22" t="str">
        <f>IF(C143&lt;&gt;"Pflichtkollekte","",IF(F143&lt;&gt;"",CONCATENATE(X143,1,VLOOKUP(F143,'Eingabe Zweckbestimmungen'!$M:$O,3,FALSE)),CONCATENATE(X143,1000))*1)</f>
        <v/>
      </c>
      <c r="R143" s="22" t="str">
        <f>IF(C143&lt;&gt;"Zw. Zweckg. Kollekte","",IF(G143&lt;&gt;"",CONCATENATE(X143,2,VLOOKUP(G143,'Eingabe Zweckbestimmungen'!$C:$E,3,FALSE)),CONCATENATE(X143,2000))*1)</f>
        <v/>
      </c>
      <c r="S143" s="22" t="str">
        <f t="shared" si="15"/>
        <v/>
      </c>
      <c r="T143" s="22" t="str">
        <f>IF(C143&lt;&gt;"Zw. Zweckg. Spende","",IF(G143&lt;&gt;"",CONCATENATE(X143,3,VLOOKUP(G143,'Eingabe Zweckbestimmungen'!C:E,3,FALSE))*1,CONCATENATE(X143,3000)*1))</f>
        <v/>
      </c>
      <c r="U143" s="22" t="str">
        <f t="shared" si="16"/>
        <v/>
      </c>
      <c r="V143" s="22" t="str">
        <f>IF(C143&lt;&gt;"Zw. Freie weiterzuleitende Kollekte","",IF(G143&lt;&gt;"",CONCATENATE(X143,4,VLOOKUP(G143,'Eingabe Zweckbestimmungen'!$H:$J,3,FALSE))*1,CONCATENATE(X143,4000)*1))</f>
        <v/>
      </c>
      <c r="W143" s="22" t="str">
        <f t="shared" si="17"/>
        <v/>
      </c>
      <c r="X143" s="160">
        <f>IFERROR(VLOOKUP(M143,'Stammdaten Girokonten'!$I:$K,3,FALSE),0)</f>
        <v>0</v>
      </c>
      <c r="AD143" s="202" t="str">
        <f t="shared" si="19"/>
        <v/>
      </c>
      <c r="AE143" s="203" t="str">
        <f t="shared" si="20"/>
        <v/>
      </c>
      <c r="AF143" s="204" t="str">
        <f t="shared" si="21"/>
        <v/>
      </c>
    </row>
    <row r="144" spans="1:32" x14ac:dyDescent="0.25">
      <c r="A144" s="22" t="str">
        <f t="shared" si="11"/>
        <v/>
      </c>
      <c r="B144" s="77" t="str">
        <f t="shared" si="18"/>
        <v/>
      </c>
      <c r="C144" s="149"/>
      <c r="D144" s="150" t="str">
        <f t="shared" si="22"/>
        <v/>
      </c>
      <c r="E144" s="147" t="str">
        <f t="shared" si="23"/>
        <v/>
      </c>
      <c r="F144" s="144"/>
      <c r="G144" s="148"/>
      <c r="H144" s="85" t="str">
        <f t="shared" si="14"/>
        <v/>
      </c>
      <c r="I144" s="158"/>
      <c r="J144" s="158"/>
      <c r="K144" s="158"/>
      <c r="L144" s="158"/>
      <c r="M144" s="154"/>
      <c r="N144" s="154"/>
      <c r="O144" s="154"/>
      <c r="P144" s="142"/>
      <c r="Q144" s="22" t="str">
        <f>IF(C144&lt;&gt;"Pflichtkollekte","",IF(F144&lt;&gt;"",CONCATENATE(X144,1,VLOOKUP(F144,'Eingabe Zweckbestimmungen'!$M:$O,3,FALSE)),CONCATENATE(X144,1000))*1)</f>
        <v/>
      </c>
      <c r="R144" s="22" t="str">
        <f>IF(C144&lt;&gt;"Zw. Zweckg. Kollekte","",IF(G144&lt;&gt;"",CONCATENATE(X144,2,VLOOKUP(G144,'Eingabe Zweckbestimmungen'!$C:$E,3,FALSE)),CONCATENATE(X144,2000))*1)</f>
        <v/>
      </c>
      <c r="S144" s="22" t="str">
        <f t="shared" si="15"/>
        <v/>
      </c>
      <c r="T144" s="22" t="str">
        <f>IF(C144&lt;&gt;"Zw. Zweckg. Spende","",IF(G144&lt;&gt;"",CONCATENATE(X144,3,VLOOKUP(G144,'Eingabe Zweckbestimmungen'!C:E,3,FALSE))*1,CONCATENATE(X144,3000)*1))</f>
        <v/>
      </c>
      <c r="U144" s="22" t="str">
        <f t="shared" si="16"/>
        <v/>
      </c>
      <c r="V144" s="22" t="str">
        <f>IF(C144&lt;&gt;"Zw. Freie weiterzuleitende Kollekte","",IF(G144&lt;&gt;"",CONCATENATE(X144,4,VLOOKUP(G144,'Eingabe Zweckbestimmungen'!$H:$J,3,FALSE))*1,CONCATENATE(X144,4000)*1))</f>
        <v/>
      </c>
      <c r="W144" s="22" t="str">
        <f t="shared" si="17"/>
        <v/>
      </c>
      <c r="X144" s="160">
        <f>IFERROR(VLOOKUP(M144,'Stammdaten Girokonten'!$I:$K,3,FALSE),0)</f>
        <v>0</v>
      </c>
      <c r="AD144" s="202" t="str">
        <f t="shared" si="19"/>
        <v/>
      </c>
      <c r="AE144" s="203" t="str">
        <f t="shared" si="20"/>
        <v/>
      </c>
      <c r="AF144" s="204" t="str">
        <f t="shared" si="21"/>
        <v/>
      </c>
    </row>
    <row r="145" spans="1:32" x14ac:dyDescent="0.25">
      <c r="A145" s="22" t="str">
        <f t="shared" si="11"/>
        <v/>
      </c>
      <c r="B145" s="77" t="str">
        <f t="shared" si="18"/>
        <v/>
      </c>
      <c r="C145" s="149"/>
      <c r="D145" s="150" t="str">
        <f t="shared" si="22"/>
        <v/>
      </c>
      <c r="E145" s="147" t="str">
        <f t="shared" si="23"/>
        <v/>
      </c>
      <c r="F145" s="144"/>
      <c r="G145" s="148"/>
      <c r="H145" s="85" t="str">
        <f t="shared" si="14"/>
        <v/>
      </c>
      <c r="I145" s="158"/>
      <c r="J145" s="158"/>
      <c r="K145" s="158"/>
      <c r="L145" s="158"/>
      <c r="M145" s="154"/>
      <c r="N145" s="154"/>
      <c r="O145" s="154"/>
      <c r="P145" s="142"/>
      <c r="Q145" s="22" t="str">
        <f>IF(C145&lt;&gt;"Pflichtkollekte","",IF(F145&lt;&gt;"",CONCATENATE(X145,1,VLOOKUP(F145,'Eingabe Zweckbestimmungen'!$M:$O,3,FALSE)),CONCATENATE(X145,1000))*1)</f>
        <v/>
      </c>
      <c r="R145" s="22" t="str">
        <f>IF(C145&lt;&gt;"Zw. Zweckg. Kollekte","",IF(G145&lt;&gt;"",CONCATENATE(X145,2,VLOOKUP(G145,'Eingabe Zweckbestimmungen'!$C:$E,3,FALSE)),CONCATENATE(X145,2000))*1)</f>
        <v/>
      </c>
      <c r="S145" s="22" t="str">
        <f t="shared" si="15"/>
        <v/>
      </c>
      <c r="T145" s="22" t="str">
        <f>IF(C145&lt;&gt;"Zw. Zweckg. Spende","",IF(G145&lt;&gt;"",CONCATENATE(X145,3,VLOOKUP(G145,'Eingabe Zweckbestimmungen'!C:E,3,FALSE))*1,CONCATENATE(X145,3000)*1))</f>
        <v/>
      </c>
      <c r="U145" s="22" t="str">
        <f t="shared" si="16"/>
        <v/>
      </c>
      <c r="V145" s="22" t="str">
        <f>IF(C145&lt;&gt;"Zw. Freie weiterzuleitende Kollekte","",IF(G145&lt;&gt;"",CONCATENATE(X145,4,VLOOKUP(G145,'Eingabe Zweckbestimmungen'!$H:$J,3,FALSE))*1,CONCATENATE(X145,4000)*1))</f>
        <v/>
      </c>
      <c r="W145" s="22" t="str">
        <f t="shared" si="17"/>
        <v/>
      </c>
      <c r="X145" s="160">
        <f>IFERROR(VLOOKUP(M145,'Stammdaten Girokonten'!$I:$K,3,FALSE),0)</f>
        <v>0</v>
      </c>
      <c r="AD145" s="202" t="str">
        <f t="shared" si="19"/>
        <v/>
      </c>
      <c r="AE145" s="203" t="str">
        <f t="shared" si="20"/>
        <v/>
      </c>
      <c r="AF145" s="204" t="str">
        <f t="shared" si="21"/>
        <v/>
      </c>
    </row>
    <row r="146" spans="1:32" x14ac:dyDescent="0.25">
      <c r="A146" s="22" t="str">
        <f t="shared" si="11"/>
        <v/>
      </c>
      <c r="B146" s="77" t="str">
        <f t="shared" si="18"/>
        <v/>
      </c>
      <c r="C146" s="149"/>
      <c r="D146" s="150" t="str">
        <f t="shared" si="22"/>
        <v/>
      </c>
      <c r="E146" s="147" t="str">
        <f t="shared" si="23"/>
        <v/>
      </c>
      <c r="F146" s="144"/>
      <c r="G146" s="148"/>
      <c r="H146" s="85" t="str">
        <f t="shared" si="14"/>
        <v/>
      </c>
      <c r="I146" s="158"/>
      <c r="J146" s="158"/>
      <c r="K146" s="158"/>
      <c r="L146" s="158"/>
      <c r="M146" s="154"/>
      <c r="N146" s="154"/>
      <c r="O146" s="154"/>
      <c r="P146" s="142"/>
      <c r="Q146" s="22" t="str">
        <f>IF(C146&lt;&gt;"Pflichtkollekte","",IF(F146&lt;&gt;"",CONCATENATE(X146,1,VLOOKUP(F146,'Eingabe Zweckbestimmungen'!$M:$O,3,FALSE)),CONCATENATE(X146,1000))*1)</f>
        <v/>
      </c>
      <c r="R146" s="22" t="str">
        <f>IF(C146&lt;&gt;"Zw. Zweckg. Kollekte","",IF(G146&lt;&gt;"",CONCATENATE(X146,2,VLOOKUP(G146,'Eingabe Zweckbestimmungen'!$C:$E,3,FALSE)),CONCATENATE(X146,2000))*1)</f>
        <v/>
      </c>
      <c r="S146" s="22" t="str">
        <f t="shared" si="15"/>
        <v/>
      </c>
      <c r="T146" s="22" t="str">
        <f>IF(C146&lt;&gt;"Zw. Zweckg. Spende","",IF(G146&lt;&gt;"",CONCATENATE(X146,3,VLOOKUP(G146,'Eingabe Zweckbestimmungen'!C:E,3,FALSE))*1,CONCATENATE(X146,3000)*1))</f>
        <v/>
      </c>
      <c r="U146" s="22" t="str">
        <f t="shared" si="16"/>
        <v/>
      </c>
      <c r="V146" s="22" t="str">
        <f>IF(C146&lt;&gt;"Zw. Freie weiterzuleitende Kollekte","",IF(G146&lt;&gt;"",CONCATENATE(X146,4,VLOOKUP(G146,'Eingabe Zweckbestimmungen'!$H:$J,3,FALSE))*1,CONCATENATE(X146,4000)*1))</f>
        <v/>
      </c>
      <c r="W146" s="22" t="str">
        <f t="shared" si="17"/>
        <v/>
      </c>
      <c r="X146" s="160">
        <f>IFERROR(VLOOKUP(M146,'Stammdaten Girokonten'!$I:$K,3,FALSE),0)</f>
        <v>0</v>
      </c>
      <c r="AD146" s="202" t="str">
        <f t="shared" si="19"/>
        <v/>
      </c>
      <c r="AE146" s="203" t="str">
        <f t="shared" si="20"/>
        <v/>
      </c>
      <c r="AF146" s="204" t="str">
        <f t="shared" si="21"/>
        <v/>
      </c>
    </row>
    <row r="147" spans="1:32" x14ac:dyDescent="0.25">
      <c r="A147" s="22" t="str">
        <f t="shared" ref="A147:A210" si="24">IFERROR(IF(C147="","",IF(OR(C147="Zinseinnahmen",C147="Kontoführung und sonstige Kosten"),"",SUM(Q147:W147))),"")</f>
        <v/>
      </c>
      <c r="B147" s="77" t="str">
        <f t="shared" si="18"/>
        <v/>
      </c>
      <c r="C147" s="149"/>
      <c r="D147" s="150" t="str">
        <f t="shared" si="22"/>
        <v/>
      </c>
      <c r="E147" s="147" t="str">
        <f t="shared" si="23"/>
        <v/>
      </c>
      <c r="F147" s="144"/>
      <c r="G147" s="148"/>
      <c r="H147" s="85" t="str">
        <f t="shared" ref="H147:H210" si="25">IFERROR(IF(OR(C147="Zw. Zweckg. Kollekte",C147="Zw. Zweckg. Spende",C147="Zw. freie weiterzuleitende Kollekte"),CONCATENATE(C147,G147),""),"")</f>
        <v/>
      </c>
      <c r="I147" s="158"/>
      <c r="J147" s="158"/>
      <c r="K147" s="158"/>
      <c r="L147" s="158"/>
      <c r="M147" s="154"/>
      <c r="N147" s="154"/>
      <c r="O147" s="154"/>
      <c r="P147" s="142"/>
      <c r="Q147" s="22" t="str">
        <f>IF(C147&lt;&gt;"Pflichtkollekte","",IF(F147&lt;&gt;"",CONCATENATE(X147,1,VLOOKUP(F147,'Eingabe Zweckbestimmungen'!$M:$O,3,FALSE)),CONCATENATE(X147,1000))*1)</f>
        <v/>
      </c>
      <c r="R147" s="22" t="str">
        <f>IF(C147&lt;&gt;"Zw. Zweckg. Kollekte","",IF(G147&lt;&gt;"",CONCATENATE(X147,2,VLOOKUP(G147,'Eingabe Zweckbestimmungen'!$C:$E,3,FALSE)),CONCATENATE(X147,2000))*1)</f>
        <v/>
      </c>
      <c r="S147" s="22" t="str">
        <f t="shared" ref="S147:S210" si="26">IF(C147&lt;&gt;"Freie Kollekte","",IF(C147="Freie Kollekte",CONCATENATE(X147,5000),0)*1)</f>
        <v/>
      </c>
      <c r="T147" s="22" t="str">
        <f>IF(C147&lt;&gt;"Zw. Zweckg. Spende","",IF(G147&lt;&gt;"",CONCATENATE(X147,3,VLOOKUP(G147,'Eingabe Zweckbestimmungen'!C:E,3,FALSE))*1,CONCATENATE(X147,3000)*1))</f>
        <v/>
      </c>
      <c r="U147" s="22" t="str">
        <f t="shared" ref="U147:U210" si="27">IF(C147&lt;&gt;"Freie Spende","",IF(C147="Freie Spende",CONCATENATE(X147,6000)*1,0))</f>
        <v/>
      </c>
      <c r="V147" s="22" t="str">
        <f>IF(C147&lt;&gt;"Zw. Freie weiterzuleitende Kollekte","",IF(G147&lt;&gt;"",CONCATENATE(X147,4,VLOOKUP(G147,'Eingabe Zweckbestimmungen'!$H:$J,3,FALSE))*1,CONCATENATE(X147,4000)*1))</f>
        <v/>
      </c>
      <c r="W147" s="22" t="str">
        <f t="shared" ref="W147:W210" si="28">IF(C147="Kontoführung und sonstige Kosten","","")</f>
        <v/>
      </c>
      <c r="X147" s="160">
        <f>IFERROR(VLOOKUP(M147,'Stammdaten Girokonten'!$I:$K,3,FALSE),0)</f>
        <v>0</v>
      </c>
      <c r="AD147" s="202" t="str">
        <f t="shared" si="19"/>
        <v/>
      </c>
      <c r="AE147" s="203" t="str">
        <f t="shared" si="20"/>
        <v/>
      </c>
      <c r="AF147" s="204" t="str">
        <f t="shared" si="21"/>
        <v/>
      </c>
    </row>
    <row r="148" spans="1:32" x14ac:dyDescent="0.25">
      <c r="A148" s="22" t="str">
        <f t="shared" si="24"/>
        <v/>
      </c>
      <c r="B148" s="77" t="str">
        <f t="shared" ref="B148:B211" si="29">IF(C148="","",B147+1)</f>
        <v/>
      </c>
      <c r="C148" s="149"/>
      <c r="D148" s="150" t="str">
        <f t="shared" si="22"/>
        <v/>
      </c>
      <c r="E148" s="147" t="str">
        <f t="shared" si="23"/>
        <v/>
      </c>
      <c r="F148" s="144"/>
      <c r="G148" s="148"/>
      <c r="H148" s="85" t="str">
        <f t="shared" si="25"/>
        <v/>
      </c>
      <c r="I148" s="158"/>
      <c r="J148" s="158"/>
      <c r="K148" s="158"/>
      <c r="L148" s="158"/>
      <c r="M148" s="154"/>
      <c r="N148" s="154"/>
      <c r="O148" s="154"/>
      <c r="P148" s="142"/>
      <c r="Q148" s="22" t="str">
        <f>IF(C148&lt;&gt;"Pflichtkollekte","",IF(F148&lt;&gt;"",CONCATENATE(X148,1,VLOOKUP(F148,'Eingabe Zweckbestimmungen'!$M:$O,3,FALSE)),CONCATENATE(X148,1000))*1)</f>
        <v/>
      </c>
      <c r="R148" s="22" t="str">
        <f>IF(C148&lt;&gt;"Zw. Zweckg. Kollekte","",IF(G148&lt;&gt;"",CONCATENATE(X148,2,VLOOKUP(G148,'Eingabe Zweckbestimmungen'!$C:$E,3,FALSE)),CONCATENATE(X148,2000))*1)</f>
        <v/>
      </c>
      <c r="S148" s="22" t="str">
        <f t="shared" si="26"/>
        <v/>
      </c>
      <c r="T148" s="22" t="str">
        <f>IF(C148&lt;&gt;"Zw. Zweckg. Spende","",IF(G148&lt;&gt;"",CONCATENATE(X148,3,VLOOKUP(G148,'Eingabe Zweckbestimmungen'!C:E,3,FALSE))*1,CONCATENATE(X148,3000)*1))</f>
        <v/>
      </c>
      <c r="U148" s="22" t="str">
        <f t="shared" si="27"/>
        <v/>
      </c>
      <c r="V148" s="22" t="str">
        <f>IF(C148&lt;&gt;"Zw. Freie weiterzuleitende Kollekte","",IF(G148&lt;&gt;"",CONCATENATE(X148,4,VLOOKUP(G148,'Eingabe Zweckbestimmungen'!$H:$J,3,FALSE))*1,CONCATENATE(X148,4000)*1))</f>
        <v/>
      </c>
      <c r="W148" s="22" t="str">
        <f t="shared" si="28"/>
        <v/>
      </c>
      <c r="X148" s="160">
        <f>IFERROR(VLOOKUP(M148,'Stammdaten Girokonten'!$I:$K,3,FALSE),0)</f>
        <v>0</v>
      </c>
      <c r="AD148" s="202" t="str">
        <f t="shared" ref="AD148:AD211" si="30">IF(N148&lt;&gt;"",MAX(AD147)+1,"")</f>
        <v/>
      </c>
      <c r="AE148" s="203" t="str">
        <f t="shared" ref="AE148:AE211" si="31">IF(N148&lt;&gt;"",J148,"")</f>
        <v/>
      </c>
      <c r="AF148" s="204" t="str">
        <f t="shared" ref="AF148:AF211" si="32">IF(N148&lt;&gt;"",N148,"")</f>
        <v/>
      </c>
    </row>
    <row r="149" spans="1:32" x14ac:dyDescent="0.25">
      <c r="A149" s="22" t="str">
        <f t="shared" si="24"/>
        <v/>
      </c>
      <c r="B149" s="77" t="str">
        <f t="shared" si="29"/>
        <v/>
      </c>
      <c r="C149" s="149"/>
      <c r="D149" s="150" t="str">
        <f t="shared" si="22"/>
        <v/>
      </c>
      <c r="E149" s="147" t="str">
        <f t="shared" si="23"/>
        <v/>
      </c>
      <c r="F149" s="144"/>
      <c r="G149" s="148"/>
      <c r="H149" s="85" t="str">
        <f t="shared" si="25"/>
        <v/>
      </c>
      <c r="I149" s="158"/>
      <c r="J149" s="158"/>
      <c r="K149" s="158"/>
      <c r="L149" s="158"/>
      <c r="M149" s="154"/>
      <c r="N149" s="154"/>
      <c r="O149" s="154"/>
      <c r="P149" s="142"/>
      <c r="Q149" s="22" t="str">
        <f>IF(C149&lt;&gt;"Pflichtkollekte","",IF(F149&lt;&gt;"",CONCATENATE(X149,1,VLOOKUP(F149,'Eingabe Zweckbestimmungen'!$M:$O,3,FALSE)),CONCATENATE(X149,1000))*1)</f>
        <v/>
      </c>
      <c r="R149" s="22" t="str">
        <f>IF(C149&lt;&gt;"Zw. Zweckg. Kollekte","",IF(G149&lt;&gt;"",CONCATENATE(X149,2,VLOOKUP(G149,'Eingabe Zweckbestimmungen'!$C:$E,3,FALSE)),CONCATENATE(X149,2000))*1)</f>
        <v/>
      </c>
      <c r="S149" s="22" t="str">
        <f t="shared" si="26"/>
        <v/>
      </c>
      <c r="T149" s="22" t="str">
        <f>IF(C149&lt;&gt;"Zw. Zweckg. Spende","",IF(G149&lt;&gt;"",CONCATENATE(X149,3,VLOOKUP(G149,'Eingabe Zweckbestimmungen'!C:E,3,FALSE))*1,CONCATENATE(X149,3000)*1))</f>
        <v/>
      </c>
      <c r="U149" s="22" t="str">
        <f t="shared" si="27"/>
        <v/>
      </c>
      <c r="V149" s="22" t="str">
        <f>IF(C149&lt;&gt;"Zw. Freie weiterzuleitende Kollekte","",IF(G149&lt;&gt;"",CONCATENATE(X149,4,VLOOKUP(G149,'Eingabe Zweckbestimmungen'!$H:$J,3,FALSE))*1,CONCATENATE(X149,4000)*1))</f>
        <v/>
      </c>
      <c r="W149" s="22" t="str">
        <f t="shared" si="28"/>
        <v/>
      </c>
      <c r="X149" s="160">
        <f>IFERROR(VLOOKUP(M149,'Stammdaten Girokonten'!$I:$K,3,FALSE),0)</f>
        <v>0</v>
      </c>
      <c r="AD149" s="202" t="str">
        <f t="shared" si="30"/>
        <v/>
      </c>
      <c r="AE149" s="203" t="str">
        <f t="shared" si="31"/>
        <v/>
      </c>
      <c r="AF149" s="204" t="str">
        <f t="shared" si="32"/>
        <v/>
      </c>
    </row>
    <row r="150" spans="1:32" x14ac:dyDescent="0.25">
      <c r="A150" s="22" t="str">
        <f t="shared" si="24"/>
        <v/>
      </c>
      <c r="B150" s="77" t="str">
        <f t="shared" si="29"/>
        <v/>
      </c>
      <c r="C150" s="149"/>
      <c r="D150" s="150" t="str">
        <f t="shared" si="22"/>
        <v/>
      </c>
      <c r="E150" s="147" t="str">
        <f t="shared" si="23"/>
        <v/>
      </c>
      <c r="F150" s="144"/>
      <c r="G150" s="148"/>
      <c r="H150" s="85" t="str">
        <f t="shared" si="25"/>
        <v/>
      </c>
      <c r="I150" s="158"/>
      <c r="J150" s="158"/>
      <c r="K150" s="158"/>
      <c r="L150" s="158"/>
      <c r="M150" s="154"/>
      <c r="N150" s="154"/>
      <c r="O150" s="154"/>
      <c r="P150" s="142"/>
      <c r="Q150" s="22" t="str">
        <f>IF(C150&lt;&gt;"Pflichtkollekte","",IF(F150&lt;&gt;"",CONCATENATE(X150,1,VLOOKUP(F150,'Eingabe Zweckbestimmungen'!$M:$O,3,FALSE)),CONCATENATE(X150,1000))*1)</f>
        <v/>
      </c>
      <c r="R150" s="22" t="str">
        <f>IF(C150&lt;&gt;"Zw. Zweckg. Kollekte","",IF(G150&lt;&gt;"",CONCATENATE(X150,2,VLOOKUP(G150,'Eingabe Zweckbestimmungen'!$C:$E,3,FALSE)),CONCATENATE(X150,2000))*1)</f>
        <v/>
      </c>
      <c r="S150" s="22" t="str">
        <f t="shared" si="26"/>
        <v/>
      </c>
      <c r="T150" s="22" t="str">
        <f>IF(C150&lt;&gt;"Zw. Zweckg. Spende","",IF(G150&lt;&gt;"",CONCATENATE(X150,3,VLOOKUP(G150,'Eingabe Zweckbestimmungen'!C:E,3,FALSE))*1,CONCATENATE(X150,3000)*1))</f>
        <v/>
      </c>
      <c r="U150" s="22" t="str">
        <f t="shared" si="27"/>
        <v/>
      </c>
      <c r="V150" s="22" t="str">
        <f>IF(C150&lt;&gt;"Zw. Freie weiterzuleitende Kollekte","",IF(G150&lt;&gt;"",CONCATENATE(X150,4,VLOOKUP(G150,'Eingabe Zweckbestimmungen'!$H:$J,3,FALSE))*1,CONCATENATE(X150,4000)*1))</f>
        <v/>
      </c>
      <c r="W150" s="22" t="str">
        <f t="shared" si="28"/>
        <v/>
      </c>
      <c r="X150" s="160">
        <f>IFERROR(VLOOKUP(M150,'Stammdaten Girokonten'!$I:$K,3,FALSE),0)</f>
        <v>0</v>
      </c>
      <c r="AD150" s="202" t="str">
        <f t="shared" si="30"/>
        <v/>
      </c>
      <c r="AE150" s="203" t="str">
        <f t="shared" si="31"/>
        <v/>
      </c>
      <c r="AF150" s="204" t="str">
        <f t="shared" si="32"/>
        <v/>
      </c>
    </row>
    <row r="151" spans="1:32" x14ac:dyDescent="0.25">
      <c r="A151" s="22" t="str">
        <f t="shared" si="24"/>
        <v/>
      </c>
      <c r="B151" s="77" t="str">
        <f t="shared" si="29"/>
        <v/>
      </c>
      <c r="C151" s="149"/>
      <c r="D151" s="150" t="str">
        <f t="shared" si="22"/>
        <v/>
      </c>
      <c r="E151" s="147" t="str">
        <f t="shared" si="23"/>
        <v/>
      </c>
      <c r="F151" s="144"/>
      <c r="G151" s="148"/>
      <c r="H151" s="85" t="str">
        <f t="shared" si="25"/>
        <v/>
      </c>
      <c r="I151" s="158"/>
      <c r="J151" s="158"/>
      <c r="K151" s="158"/>
      <c r="L151" s="158"/>
      <c r="M151" s="154"/>
      <c r="N151" s="154"/>
      <c r="O151" s="154"/>
      <c r="P151" s="142"/>
      <c r="Q151" s="22" t="str">
        <f>IF(C151&lt;&gt;"Pflichtkollekte","",IF(F151&lt;&gt;"",CONCATENATE(X151,1,VLOOKUP(F151,'Eingabe Zweckbestimmungen'!$M:$O,3,FALSE)),CONCATENATE(X151,1000))*1)</f>
        <v/>
      </c>
      <c r="R151" s="22" t="str">
        <f>IF(C151&lt;&gt;"Zw. Zweckg. Kollekte","",IF(G151&lt;&gt;"",CONCATENATE(X151,2,VLOOKUP(G151,'Eingabe Zweckbestimmungen'!$C:$E,3,FALSE)),CONCATENATE(X151,2000))*1)</f>
        <v/>
      </c>
      <c r="S151" s="22" t="str">
        <f t="shared" si="26"/>
        <v/>
      </c>
      <c r="T151" s="22" t="str">
        <f>IF(C151&lt;&gt;"Zw. Zweckg. Spende","",IF(G151&lt;&gt;"",CONCATENATE(X151,3,VLOOKUP(G151,'Eingabe Zweckbestimmungen'!C:E,3,FALSE))*1,CONCATENATE(X151,3000)*1))</f>
        <v/>
      </c>
      <c r="U151" s="22" t="str">
        <f t="shared" si="27"/>
        <v/>
      </c>
      <c r="V151" s="22" t="str">
        <f>IF(C151&lt;&gt;"Zw. Freie weiterzuleitende Kollekte","",IF(G151&lt;&gt;"",CONCATENATE(X151,4,VLOOKUP(G151,'Eingabe Zweckbestimmungen'!$H:$J,3,FALSE))*1,CONCATENATE(X151,4000)*1))</f>
        <v/>
      </c>
      <c r="W151" s="22" t="str">
        <f t="shared" si="28"/>
        <v/>
      </c>
      <c r="X151" s="160">
        <f>IFERROR(VLOOKUP(M151,'Stammdaten Girokonten'!$I:$K,3,FALSE),0)</f>
        <v>0</v>
      </c>
      <c r="AD151" s="202" t="str">
        <f t="shared" si="30"/>
        <v/>
      </c>
      <c r="AE151" s="203" t="str">
        <f t="shared" si="31"/>
        <v/>
      </c>
      <c r="AF151" s="204" t="str">
        <f t="shared" si="32"/>
        <v/>
      </c>
    </row>
    <row r="152" spans="1:32" x14ac:dyDescent="0.25">
      <c r="A152" s="22" t="str">
        <f t="shared" si="24"/>
        <v/>
      </c>
      <c r="B152" s="77" t="str">
        <f t="shared" si="29"/>
        <v/>
      </c>
      <c r="C152" s="149"/>
      <c r="D152" s="150" t="str">
        <f t="shared" si="22"/>
        <v/>
      </c>
      <c r="E152" s="147" t="str">
        <f t="shared" si="23"/>
        <v/>
      </c>
      <c r="F152" s="144"/>
      <c r="G152" s="148"/>
      <c r="H152" s="85" t="str">
        <f t="shared" si="25"/>
        <v/>
      </c>
      <c r="I152" s="158"/>
      <c r="J152" s="158"/>
      <c r="K152" s="158"/>
      <c r="L152" s="158"/>
      <c r="M152" s="154"/>
      <c r="N152" s="154"/>
      <c r="O152" s="154"/>
      <c r="P152" s="142"/>
      <c r="Q152" s="22" t="str">
        <f>IF(C152&lt;&gt;"Pflichtkollekte","",IF(F152&lt;&gt;"",CONCATENATE(X152,1,VLOOKUP(F152,'Eingabe Zweckbestimmungen'!$M:$O,3,FALSE)),CONCATENATE(X152,1000))*1)</f>
        <v/>
      </c>
      <c r="R152" s="22" t="str">
        <f>IF(C152&lt;&gt;"Zw. Zweckg. Kollekte","",IF(G152&lt;&gt;"",CONCATENATE(X152,2,VLOOKUP(G152,'Eingabe Zweckbestimmungen'!$C:$E,3,FALSE)),CONCATENATE(X152,2000))*1)</f>
        <v/>
      </c>
      <c r="S152" s="22" t="str">
        <f t="shared" si="26"/>
        <v/>
      </c>
      <c r="T152" s="22" t="str">
        <f>IF(C152&lt;&gt;"Zw. Zweckg. Spende","",IF(G152&lt;&gt;"",CONCATENATE(X152,3,VLOOKUP(G152,'Eingabe Zweckbestimmungen'!C:E,3,FALSE))*1,CONCATENATE(X152,3000)*1))</f>
        <v/>
      </c>
      <c r="U152" s="22" t="str">
        <f t="shared" si="27"/>
        <v/>
      </c>
      <c r="V152" s="22" t="str">
        <f>IF(C152&lt;&gt;"Zw. Freie weiterzuleitende Kollekte","",IF(G152&lt;&gt;"",CONCATENATE(X152,4,VLOOKUP(G152,'Eingabe Zweckbestimmungen'!$H:$J,3,FALSE))*1,CONCATENATE(X152,4000)*1))</f>
        <v/>
      </c>
      <c r="W152" s="22" t="str">
        <f t="shared" si="28"/>
        <v/>
      </c>
      <c r="X152" s="160">
        <f>IFERROR(VLOOKUP(M152,'Stammdaten Girokonten'!$I:$K,3,FALSE),0)</f>
        <v>0</v>
      </c>
      <c r="AD152" s="202" t="str">
        <f t="shared" si="30"/>
        <v/>
      </c>
      <c r="AE152" s="203" t="str">
        <f t="shared" si="31"/>
        <v/>
      </c>
      <c r="AF152" s="204" t="str">
        <f t="shared" si="32"/>
        <v/>
      </c>
    </row>
    <row r="153" spans="1:32" x14ac:dyDescent="0.25">
      <c r="A153" s="22" t="str">
        <f t="shared" si="24"/>
        <v/>
      </c>
      <c r="B153" s="77" t="str">
        <f t="shared" si="29"/>
        <v/>
      </c>
      <c r="C153" s="149"/>
      <c r="D153" s="150" t="str">
        <f t="shared" si="22"/>
        <v/>
      </c>
      <c r="E153" s="147" t="str">
        <f t="shared" si="23"/>
        <v/>
      </c>
      <c r="F153" s="144"/>
      <c r="G153" s="148"/>
      <c r="H153" s="85" t="str">
        <f t="shared" si="25"/>
        <v/>
      </c>
      <c r="I153" s="158"/>
      <c r="J153" s="158"/>
      <c r="K153" s="158"/>
      <c r="L153" s="158"/>
      <c r="M153" s="154"/>
      <c r="N153" s="154"/>
      <c r="O153" s="154"/>
      <c r="P153" s="142"/>
      <c r="Q153" s="22" t="str">
        <f>IF(C153&lt;&gt;"Pflichtkollekte","",IF(F153&lt;&gt;"",CONCATENATE(X153,1,VLOOKUP(F153,'Eingabe Zweckbestimmungen'!$M:$O,3,FALSE)),CONCATENATE(X153,1000))*1)</f>
        <v/>
      </c>
      <c r="R153" s="22" t="str">
        <f>IF(C153&lt;&gt;"Zw. Zweckg. Kollekte","",IF(G153&lt;&gt;"",CONCATENATE(X153,2,VLOOKUP(G153,'Eingabe Zweckbestimmungen'!$C:$E,3,FALSE)),CONCATENATE(X153,2000))*1)</f>
        <v/>
      </c>
      <c r="S153" s="22" t="str">
        <f t="shared" si="26"/>
        <v/>
      </c>
      <c r="T153" s="22" t="str">
        <f>IF(C153&lt;&gt;"Zw. Zweckg. Spende","",IF(G153&lt;&gt;"",CONCATENATE(X153,3,VLOOKUP(G153,'Eingabe Zweckbestimmungen'!C:E,3,FALSE))*1,CONCATENATE(X153,3000)*1))</f>
        <v/>
      </c>
      <c r="U153" s="22" t="str">
        <f t="shared" si="27"/>
        <v/>
      </c>
      <c r="V153" s="22" t="str">
        <f>IF(C153&lt;&gt;"Zw. Freie weiterzuleitende Kollekte","",IF(G153&lt;&gt;"",CONCATENATE(X153,4,VLOOKUP(G153,'Eingabe Zweckbestimmungen'!$H:$J,3,FALSE))*1,CONCATENATE(X153,4000)*1))</f>
        <v/>
      </c>
      <c r="W153" s="22" t="str">
        <f t="shared" si="28"/>
        <v/>
      </c>
      <c r="X153" s="160">
        <f>IFERROR(VLOOKUP(M153,'Stammdaten Girokonten'!$I:$K,3,FALSE),0)</f>
        <v>0</v>
      </c>
      <c r="AD153" s="202" t="str">
        <f t="shared" si="30"/>
        <v/>
      </c>
      <c r="AE153" s="203" t="str">
        <f t="shared" si="31"/>
        <v/>
      </c>
      <c r="AF153" s="204" t="str">
        <f t="shared" si="32"/>
        <v/>
      </c>
    </row>
    <row r="154" spans="1:32" x14ac:dyDescent="0.25">
      <c r="A154" s="22" t="str">
        <f t="shared" si="24"/>
        <v/>
      </c>
      <c r="B154" s="77" t="str">
        <f t="shared" si="29"/>
        <v/>
      </c>
      <c r="C154" s="149"/>
      <c r="D154" s="150" t="str">
        <f t="shared" si="22"/>
        <v/>
      </c>
      <c r="E154" s="147" t="str">
        <f t="shared" si="23"/>
        <v/>
      </c>
      <c r="F154" s="144"/>
      <c r="G154" s="148"/>
      <c r="H154" s="85" t="str">
        <f t="shared" si="25"/>
        <v/>
      </c>
      <c r="I154" s="158"/>
      <c r="J154" s="158"/>
      <c r="K154" s="158"/>
      <c r="L154" s="158"/>
      <c r="M154" s="154"/>
      <c r="N154" s="154"/>
      <c r="O154" s="154"/>
      <c r="P154" s="142"/>
      <c r="Q154" s="22" t="str">
        <f>IF(C154&lt;&gt;"Pflichtkollekte","",IF(F154&lt;&gt;"",CONCATENATE(X154,1,VLOOKUP(F154,'Eingabe Zweckbestimmungen'!$M:$O,3,FALSE)),CONCATENATE(X154,1000))*1)</f>
        <v/>
      </c>
      <c r="R154" s="22" t="str">
        <f>IF(C154&lt;&gt;"Zw. Zweckg. Kollekte","",IF(G154&lt;&gt;"",CONCATENATE(X154,2,VLOOKUP(G154,'Eingabe Zweckbestimmungen'!$C:$E,3,FALSE)),CONCATENATE(X154,2000))*1)</f>
        <v/>
      </c>
      <c r="S154" s="22" t="str">
        <f t="shared" si="26"/>
        <v/>
      </c>
      <c r="T154" s="22" t="str">
        <f>IF(C154&lt;&gt;"Zw. Zweckg. Spende","",IF(G154&lt;&gt;"",CONCATENATE(X154,3,VLOOKUP(G154,'Eingabe Zweckbestimmungen'!C:E,3,FALSE))*1,CONCATENATE(X154,3000)*1))</f>
        <v/>
      </c>
      <c r="U154" s="22" t="str">
        <f t="shared" si="27"/>
        <v/>
      </c>
      <c r="V154" s="22" t="str">
        <f>IF(C154&lt;&gt;"Zw. Freie weiterzuleitende Kollekte","",IF(G154&lt;&gt;"",CONCATENATE(X154,4,VLOOKUP(G154,'Eingabe Zweckbestimmungen'!$H:$J,3,FALSE))*1,CONCATENATE(X154,4000)*1))</f>
        <v/>
      </c>
      <c r="W154" s="22" t="str">
        <f t="shared" si="28"/>
        <v/>
      </c>
      <c r="X154" s="160">
        <f>IFERROR(VLOOKUP(M154,'Stammdaten Girokonten'!$I:$K,3,FALSE),0)</f>
        <v>0</v>
      </c>
      <c r="AD154" s="202" t="str">
        <f t="shared" si="30"/>
        <v/>
      </c>
      <c r="AE154" s="203" t="str">
        <f t="shared" si="31"/>
        <v/>
      </c>
      <c r="AF154" s="204" t="str">
        <f t="shared" si="32"/>
        <v/>
      </c>
    </row>
    <row r="155" spans="1:32" x14ac:dyDescent="0.25">
      <c r="A155" s="22" t="str">
        <f t="shared" si="24"/>
        <v/>
      </c>
      <c r="B155" s="77" t="str">
        <f t="shared" si="29"/>
        <v/>
      </c>
      <c r="C155" s="149"/>
      <c r="D155" s="150" t="str">
        <f t="shared" si="22"/>
        <v/>
      </c>
      <c r="E155" s="147" t="str">
        <f t="shared" si="23"/>
        <v/>
      </c>
      <c r="F155" s="144"/>
      <c r="G155" s="148"/>
      <c r="H155" s="85" t="str">
        <f t="shared" si="25"/>
        <v/>
      </c>
      <c r="I155" s="158"/>
      <c r="J155" s="158"/>
      <c r="K155" s="158"/>
      <c r="L155" s="158"/>
      <c r="M155" s="154"/>
      <c r="N155" s="154"/>
      <c r="O155" s="154"/>
      <c r="P155" s="142"/>
      <c r="Q155" s="22" t="str">
        <f>IF(C155&lt;&gt;"Pflichtkollekte","",IF(F155&lt;&gt;"",CONCATENATE(X155,1,VLOOKUP(F155,'Eingabe Zweckbestimmungen'!$M:$O,3,FALSE)),CONCATENATE(X155,1000))*1)</f>
        <v/>
      </c>
      <c r="R155" s="22" t="str">
        <f>IF(C155&lt;&gt;"Zw. Zweckg. Kollekte","",IF(G155&lt;&gt;"",CONCATENATE(X155,2,VLOOKUP(G155,'Eingabe Zweckbestimmungen'!$C:$E,3,FALSE)),CONCATENATE(X155,2000))*1)</f>
        <v/>
      </c>
      <c r="S155" s="22" t="str">
        <f t="shared" si="26"/>
        <v/>
      </c>
      <c r="T155" s="22" t="str">
        <f>IF(C155&lt;&gt;"Zw. Zweckg. Spende","",IF(G155&lt;&gt;"",CONCATENATE(X155,3,VLOOKUP(G155,'Eingabe Zweckbestimmungen'!C:E,3,FALSE))*1,CONCATENATE(X155,3000)*1))</f>
        <v/>
      </c>
      <c r="U155" s="22" t="str">
        <f t="shared" si="27"/>
        <v/>
      </c>
      <c r="V155" s="22" t="str">
        <f>IF(C155&lt;&gt;"Zw. Freie weiterzuleitende Kollekte","",IF(G155&lt;&gt;"",CONCATENATE(X155,4,VLOOKUP(G155,'Eingabe Zweckbestimmungen'!$H:$J,3,FALSE))*1,CONCATENATE(X155,4000)*1))</f>
        <v/>
      </c>
      <c r="W155" s="22" t="str">
        <f t="shared" si="28"/>
        <v/>
      </c>
      <c r="X155" s="160">
        <f>IFERROR(VLOOKUP(M155,'Stammdaten Girokonten'!$I:$K,3,FALSE),0)</f>
        <v>0</v>
      </c>
      <c r="AD155" s="202" t="str">
        <f t="shared" si="30"/>
        <v/>
      </c>
      <c r="AE155" s="203" t="str">
        <f t="shared" si="31"/>
        <v/>
      </c>
      <c r="AF155" s="204" t="str">
        <f t="shared" si="32"/>
        <v/>
      </c>
    </row>
    <row r="156" spans="1:32" x14ac:dyDescent="0.25">
      <c r="A156" s="22" t="str">
        <f t="shared" si="24"/>
        <v/>
      </c>
      <c r="B156" s="77" t="str">
        <f t="shared" si="29"/>
        <v/>
      </c>
      <c r="C156" s="149"/>
      <c r="D156" s="150" t="str">
        <f t="shared" si="22"/>
        <v/>
      </c>
      <c r="E156" s="147" t="str">
        <f t="shared" si="23"/>
        <v/>
      </c>
      <c r="F156" s="144"/>
      <c r="G156" s="148"/>
      <c r="H156" s="85" t="str">
        <f t="shared" si="25"/>
        <v/>
      </c>
      <c r="I156" s="158"/>
      <c r="J156" s="158"/>
      <c r="K156" s="158"/>
      <c r="L156" s="158"/>
      <c r="M156" s="154"/>
      <c r="N156" s="154"/>
      <c r="O156" s="154"/>
      <c r="P156" s="142"/>
      <c r="Q156" s="22" t="str">
        <f>IF(C156&lt;&gt;"Pflichtkollekte","",IF(F156&lt;&gt;"",CONCATENATE(X156,1,VLOOKUP(F156,'Eingabe Zweckbestimmungen'!$M:$O,3,FALSE)),CONCATENATE(X156,1000))*1)</f>
        <v/>
      </c>
      <c r="R156" s="22" t="str">
        <f>IF(C156&lt;&gt;"Zw. Zweckg. Kollekte","",IF(G156&lt;&gt;"",CONCATENATE(X156,2,VLOOKUP(G156,'Eingabe Zweckbestimmungen'!$C:$E,3,FALSE)),CONCATENATE(X156,2000))*1)</f>
        <v/>
      </c>
      <c r="S156" s="22" t="str">
        <f t="shared" si="26"/>
        <v/>
      </c>
      <c r="T156" s="22" t="str">
        <f>IF(C156&lt;&gt;"Zw. Zweckg. Spende","",IF(G156&lt;&gt;"",CONCATENATE(X156,3,VLOOKUP(G156,'Eingabe Zweckbestimmungen'!C:E,3,FALSE))*1,CONCATENATE(X156,3000)*1))</f>
        <v/>
      </c>
      <c r="U156" s="22" t="str">
        <f t="shared" si="27"/>
        <v/>
      </c>
      <c r="V156" s="22" t="str">
        <f>IF(C156&lt;&gt;"Zw. Freie weiterzuleitende Kollekte","",IF(G156&lt;&gt;"",CONCATENATE(X156,4,VLOOKUP(G156,'Eingabe Zweckbestimmungen'!$H:$J,3,FALSE))*1,CONCATENATE(X156,4000)*1))</f>
        <v/>
      </c>
      <c r="W156" s="22" t="str">
        <f t="shared" si="28"/>
        <v/>
      </c>
      <c r="X156" s="160">
        <f>IFERROR(VLOOKUP(M156,'Stammdaten Girokonten'!$I:$K,3,FALSE),0)</f>
        <v>0</v>
      </c>
      <c r="AD156" s="202" t="str">
        <f t="shared" si="30"/>
        <v/>
      </c>
      <c r="AE156" s="203" t="str">
        <f t="shared" si="31"/>
        <v/>
      </c>
      <c r="AF156" s="204" t="str">
        <f t="shared" si="32"/>
        <v/>
      </c>
    </row>
    <row r="157" spans="1:32" x14ac:dyDescent="0.25">
      <c r="A157" s="22" t="str">
        <f t="shared" si="24"/>
        <v/>
      </c>
      <c r="B157" s="77" t="str">
        <f t="shared" si="29"/>
        <v/>
      </c>
      <c r="C157" s="149"/>
      <c r="D157" s="150" t="str">
        <f t="shared" si="22"/>
        <v/>
      </c>
      <c r="E157" s="147" t="str">
        <f t="shared" si="23"/>
        <v/>
      </c>
      <c r="F157" s="144"/>
      <c r="G157" s="148"/>
      <c r="H157" s="85" t="str">
        <f t="shared" si="25"/>
        <v/>
      </c>
      <c r="I157" s="158"/>
      <c r="J157" s="158"/>
      <c r="K157" s="158"/>
      <c r="L157" s="158"/>
      <c r="M157" s="154"/>
      <c r="N157" s="154"/>
      <c r="O157" s="154"/>
      <c r="P157" s="142"/>
      <c r="Q157" s="22" t="str">
        <f>IF(C157&lt;&gt;"Pflichtkollekte","",IF(F157&lt;&gt;"",CONCATENATE(X157,1,VLOOKUP(F157,'Eingabe Zweckbestimmungen'!$M:$O,3,FALSE)),CONCATENATE(X157,1000))*1)</f>
        <v/>
      </c>
      <c r="R157" s="22" t="str">
        <f>IF(C157&lt;&gt;"Zw. Zweckg. Kollekte","",IF(G157&lt;&gt;"",CONCATENATE(X157,2,VLOOKUP(G157,'Eingabe Zweckbestimmungen'!$C:$E,3,FALSE)),CONCATENATE(X157,2000))*1)</f>
        <v/>
      </c>
      <c r="S157" s="22" t="str">
        <f t="shared" si="26"/>
        <v/>
      </c>
      <c r="T157" s="22" t="str">
        <f>IF(C157&lt;&gt;"Zw. Zweckg. Spende","",IF(G157&lt;&gt;"",CONCATENATE(X157,3,VLOOKUP(G157,'Eingabe Zweckbestimmungen'!C:E,3,FALSE))*1,CONCATENATE(X157,3000)*1))</f>
        <v/>
      </c>
      <c r="U157" s="22" t="str">
        <f t="shared" si="27"/>
        <v/>
      </c>
      <c r="V157" s="22" t="str">
        <f>IF(C157&lt;&gt;"Zw. Freie weiterzuleitende Kollekte","",IF(G157&lt;&gt;"",CONCATENATE(X157,4,VLOOKUP(G157,'Eingabe Zweckbestimmungen'!$H:$J,3,FALSE))*1,CONCATENATE(X157,4000)*1))</f>
        <v/>
      </c>
      <c r="W157" s="22" t="str">
        <f t="shared" si="28"/>
        <v/>
      </c>
      <c r="X157" s="160">
        <f>IFERROR(VLOOKUP(M157,'Stammdaten Girokonten'!$I:$K,3,FALSE),0)</f>
        <v>0</v>
      </c>
      <c r="AD157" s="202" t="str">
        <f t="shared" si="30"/>
        <v/>
      </c>
      <c r="AE157" s="203" t="str">
        <f t="shared" si="31"/>
        <v/>
      </c>
      <c r="AF157" s="204" t="str">
        <f t="shared" si="32"/>
        <v/>
      </c>
    </row>
    <row r="158" spans="1:32" x14ac:dyDescent="0.25">
      <c r="A158" s="22" t="str">
        <f t="shared" si="24"/>
        <v/>
      </c>
      <c r="B158" s="77" t="str">
        <f t="shared" si="29"/>
        <v/>
      </c>
      <c r="C158" s="149"/>
      <c r="D158" s="150" t="str">
        <f t="shared" si="22"/>
        <v/>
      </c>
      <c r="E158" s="147" t="str">
        <f t="shared" si="23"/>
        <v/>
      </c>
      <c r="F158" s="144"/>
      <c r="G158" s="148"/>
      <c r="H158" s="85" t="str">
        <f t="shared" si="25"/>
        <v/>
      </c>
      <c r="I158" s="158"/>
      <c r="J158" s="158"/>
      <c r="K158" s="158"/>
      <c r="L158" s="158"/>
      <c r="M158" s="154"/>
      <c r="N158" s="154"/>
      <c r="O158" s="154"/>
      <c r="P158" s="142"/>
      <c r="Q158" s="22" t="str">
        <f>IF(C158&lt;&gt;"Pflichtkollekte","",IF(F158&lt;&gt;"",CONCATENATE(X158,1,VLOOKUP(F158,'Eingabe Zweckbestimmungen'!$M:$O,3,FALSE)),CONCATENATE(X158,1000))*1)</f>
        <v/>
      </c>
      <c r="R158" s="22" t="str">
        <f>IF(C158&lt;&gt;"Zw. Zweckg. Kollekte","",IF(G158&lt;&gt;"",CONCATENATE(X158,2,VLOOKUP(G158,'Eingabe Zweckbestimmungen'!$C:$E,3,FALSE)),CONCATENATE(X158,2000))*1)</f>
        <v/>
      </c>
      <c r="S158" s="22" t="str">
        <f t="shared" si="26"/>
        <v/>
      </c>
      <c r="T158" s="22" t="str">
        <f>IF(C158&lt;&gt;"Zw. Zweckg. Spende","",IF(G158&lt;&gt;"",CONCATENATE(X158,3,VLOOKUP(G158,'Eingabe Zweckbestimmungen'!C:E,3,FALSE))*1,CONCATENATE(X158,3000)*1))</f>
        <v/>
      </c>
      <c r="U158" s="22" t="str">
        <f t="shared" si="27"/>
        <v/>
      </c>
      <c r="V158" s="22" t="str">
        <f>IF(C158&lt;&gt;"Zw. Freie weiterzuleitende Kollekte","",IF(G158&lt;&gt;"",CONCATENATE(X158,4,VLOOKUP(G158,'Eingabe Zweckbestimmungen'!$H:$J,3,FALSE))*1,CONCATENATE(X158,4000)*1))</f>
        <v/>
      </c>
      <c r="W158" s="22" t="str">
        <f t="shared" si="28"/>
        <v/>
      </c>
      <c r="X158" s="160">
        <f>IFERROR(VLOOKUP(M158,'Stammdaten Girokonten'!$I:$K,3,FALSE),0)</f>
        <v>0</v>
      </c>
      <c r="AD158" s="202" t="str">
        <f t="shared" si="30"/>
        <v/>
      </c>
      <c r="AE158" s="203" t="str">
        <f t="shared" si="31"/>
        <v/>
      </c>
      <c r="AF158" s="204" t="str">
        <f t="shared" si="32"/>
        <v/>
      </c>
    </row>
    <row r="159" spans="1:32" x14ac:dyDescent="0.25">
      <c r="A159" s="22" t="str">
        <f t="shared" si="24"/>
        <v/>
      </c>
      <c r="B159" s="77" t="str">
        <f t="shared" si="29"/>
        <v/>
      </c>
      <c r="C159" s="149"/>
      <c r="D159" s="150" t="str">
        <f t="shared" si="22"/>
        <v/>
      </c>
      <c r="E159" s="147" t="str">
        <f t="shared" si="23"/>
        <v/>
      </c>
      <c r="F159" s="144"/>
      <c r="G159" s="148"/>
      <c r="H159" s="85" t="str">
        <f t="shared" si="25"/>
        <v/>
      </c>
      <c r="I159" s="158"/>
      <c r="J159" s="158"/>
      <c r="K159" s="158"/>
      <c r="L159" s="158"/>
      <c r="M159" s="154"/>
      <c r="N159" s="154"/>
      <c r="O159" s="154"/>
      <c r="P159" s="142"/>
      <c r="Q159" s="22" t="str">
        <f>IF(C159&lt;&gt;"Pflichtkollekte","",IF(F159&lt;&gt;"",CONCATENATE(X159,1,VLOOKUP(F159,'Eingabe Zweckbestimmungen'!$M:$O,3,FALSE)),CONCATENATE(X159,1000))*1)</f>
        <v/>
      </c>
      <c r="R159" s="22" t="str">
        <f>IF(C159&lt;&gt;"Zw. Zweckg. Kollekte","",IF(G159&lt;&gt;"",CONCATENATE(X159,2,VLOOKUP(G159,'Eingabe Zweckbestimmungen'!$C:$E,3,FALSE)),CONCATENATE(X159,2000))*1)</f>
        <v/>
      </c>
      <c r="S159" s="22" t="str">
        <f t="shared" si="26"/>
        <v/>
      </c>
      <c r="T159" s="22" t="str">
        <f>IF(C159&lt;&gt;"Zw. Zweckg. Spende","",IF(G159&lt;&gt;"",CONCATENATE(X159,3,VLOOKUP(G159,'Eingabe Zweckbestimmungen'!C:E,3,FALSE))*1,CONCATENATE(X159,3000)*1))</f>
        <v/>
      </c>
      <c r="U159" s="22" t="str">
        <f t="shared" si="27"/>
        <v/>
      </c>
      <c r="V159" s="22" t="str">
        <f>IF(C159&lt;&gt;"Zw. Freie weiterzuleitende Kollekte","",IF(G159&lt;&gt;"",CONCATENATE(X159,4,VLOOKUP(G159,'Eingabe Zweckbestimmungen'!$H:$J,3,FALSE))*1,CONCATENATE(X159,4000)*1))</f>
        <v/>
      </c>
      <c r="W159" s="22" t="str">
        <f t="shared" si="28"/>
        <v/>
      </c>
      <c r="X159" s="160">
        <f>IFERROR(VLOOKUP(M159,'Stammdaten Girokonten'!$I:$K,3,FALSE),0)</f>
        <v>0</v>
      </c>
      <c r="AD159" s="202" t="str">
        <f t="shared" si="30"/>
        <v/>
      </c>
      <c r="AE159" s="203" t="str">
        <f t="shared" si="31"/>
        <v/>
      </c>
      <c r="AF159" s="204" t="str">
        <f t="shared" si="32"/>
        <v/>
      </c>
    </row>
    <row r="160" spans="1:32" x14ac:dyDescent="0.25">
      <c r="A160" s="22" t="str">
        <f t="shared" si="24"/>
        <v/>
      </c>
      <c r="B160" s="77" t="str">
        <f t="shared" si="29"/>
        <v/>
      </c>
      <c r="C160" s="149"/>
      <c r="D160" s="150" t="str">
        <f t="shared" si="22"/>
        <v/>
      </c>
      <c r="E160" s="147" t="str">
        <f t="shared" si="23"/>
        <v/>
      </c>
      <c r="F160" s="144"/>
      <c r="G160" s="148"/>
      <c r="H160" s="85" t="str">
        <f t="shared" si="25"/>
        <v/>
      </c>
      <c r="I160" s="158"/>
      <c r="J160" s="158"/>
      <c r="K160" s="158"/>
      <c r="L160" s="158"/>
      <c r="M160" s="154"/>
      <c r="N160" s="154"/>
      <c r="O160" s="154"/>
      <c r="P160" s="142"/>
      <c r="Q160" s="22" t="str">
        <f>IF(C160&lt;&gt;"Pflichtkollekte","",IF(F160&lt;&gt;"",CONCATENATE(X160,1,VLOOKUP(F160,'Eingabe Zweckbestimmungen'!$M:$O,3,FALSE)),CONCATENATE(X160,1000))*1)</f>
        <v/>
      </c>
      <c r="R160" s="22" t="str">
        <f>IF(C160&lt;&gt;"Zw. Zweckg. Kollekte","",IF(G160&lt;&gt;"",CONCATENATE(X160,2,VLOOKUP(G160,'Eingabe Zweckbestimmungen'!$C:$E,3,FALSE)),CONCATENATE(X160,2000))*1)</f>
        <v/>
      </c>
      <c r="S160" s="22" t="str">
        <f t="shared" si="26"/>
        <v/>
      </c>
      <c r="T160" s="22" t="str">
        <f>IF(C160&lt;&gt;"Zw. Zweckg. Spende","",IF(G160&lt;&gt;"",CONCATENATE(X160,3,VLOOKUP(G160,'Eingabe Zweckbestimmungen'!C:E,3,FALSE))*1,CONCATENATE(X160,3000)*1))</f>
        <v/>
      </c>
      <c r="U160" s="22" t="str">
        <f t="shared" si="27"/>
        <v/>
      </c>
      <c r="V160" s="22" t="str">
        <f>IF(C160&lt;&gt;"Zw. Freie weiterzuleitende Kollekte","",IF(G160&lt;&gt;"",CONCATENATE(X160,4,VLOOKUP(G160,'Eingabe Zweckbestimmungen'!$H:$J,3,FALSE))*1,CONCATENATE(X160,4000)*1))</f>
        <v/>
      </c>
      <c r="W160" s="22" t="str">
        <f t="shared" si="28"/>
        <v/>
      </c>
      <c r="X160" s="160">
        <f>IFERROR(VLOOKUP(M160,'Stammdaten Girokonten'!$I:$K,3,FALSE),0)</f>
        <v>0</v>
      </c>
      <c r="AD160" s="202" t="str">
        <f t="shared" si="30"/>
        <v/>
      </c>
      <c r="AE160" s="203" t="str">
        <f t="shared" si="31"/>
        <v/>
      </c>
      <c r="AF160" s="204" t="str">
        <f t="shared" si="32"/>
        <v/>
      </c>
    </row>
    <row r="161" spans="1:32" x14ac:dyDescent="0.25">
      <c r="A161" s="22" t="str">
        <f t="shared" si="24"/>
        <v/>
      </c>
      <c r="B161" s="77" t="str">
        <f t="shared" si="29"/>
        <v/>
      </c>
      <c r="C161" s="149"/>
      <c r="D161" s="150" t="str">
        <f t="shared" si="22"/>
        <v/>
      </c>
      <c r="E161" s="147" t="str">
        <f t="shared" si="23"/>
        <v/>
      </c>
      <c r="F161" s="144"/>
      <c r="G161" s="148"/>
      <c r="H161" s="85" t="str">
        <f t="shared" si="25"/>
        <v/>
      </c>
      <c r="I161" s="158"/>
      <c r="J161" s="158"/>
      <c r="K161" s="158"/>
      <c r="L161" s="158"/>
      <c r="M161" s="154"/>
      <c r="N161" s="154"/>
      <c r="O161" s="154"/>
      <c r="P161" s="142"/>
      <c r="Q161" s="22" t="str">
        <f>IF(C161&lt;&gt;"Pflichtkollekte","",IF(F161&lt;&gt;"",CONCATENATE(X161,1,VLOOKUP(F161,'Eingabe Zweckbestimmungen'!$M:$O,3,FALSE)),CONCATENATE(X161,1000))*1)</f>
        <v/>
      </c>
      <c r="R161" s="22" t="str">
        <f>IF(C161&lt;&gt;"Zw. Zweckg. Kollekte","",IF(G161&lt;&gt;"",CONCATENATE(X161,2,VLOOKUP(G161,'Eingabe Zweckbestimmungen'!$C:$E,3,FALSE)),CONCATENATE(X161,2000))*1)</f>
        <v/>
      </c>
      <c r="S161" s="22" t="str">
        <f t="shared" si="26"/>
        <v/>
      </c>
      <c r="T161" s="22" t="str">
        <f>IF(C161&lt;&gt;"Zw. Zweckg. Spende","",IF(G161&lt;&gt;"",CONCATENATE(X161,3,VLOOKUP(G161,'Eingabe Zweckbestimmungen'!C:E,3,FALSE))*1,CONCATENATE(X161,3000)*1))</f>
        <v/>
      </c>
      <c r="U161" s="22" t="str">
        <f t="shared" si="27"/>
        <v/>
      </c>
      <c r="V161" s="22" t="str">
        <f>IF(C161&lt;&gt;"Zw. Freie weiterzuleitende Kollekte","",IF(G161&lt;&gt;"",CONCATENATE(X161,4,VLOOKUP(G161,'Eingabe Zweckbestimmungen'!$H:$J,3,FALSE))*1,CONCATENATE(X161,4000)*1))</f>
        <v/>
      </c>
      <c r="W161" s="22" t="str">
        <f t="shared" si="28"/>
        <v/>
      </c>
      <c r="X161" s="160">
        <f>IFERROR(VLOOKUP(M161,'Stammdaten Girokonten'!$I:$K,3,FALSE),0)</f>
        <v>0</v>
      </c>
      <c r="AD161" s="202" t="str">
        <f t="shared" si="30"/>
        <v/>
      </c>
      <c r="AE161" s="203" t="str">
        <f t="shared" si="31"/>
        <v/>
      </c>
      <c r="AF161" s="204" t="str">
        <f t="shared" si="32"/>
        <v/>
      </c>
    </row>
    <row r="162" spans="1:32" x14ac:dyDescent="0.25">
      <c r="A162" s="22" t="str">
        <f t="shared" si="24"/>
        <v/>
      </c>
      <c r="B162" s="77" t="str">
        <f t="shared" si="29"/>
        <v/>
      </c>
      <c r="C162" s="149"/>
      <c r="D162" s="150" t="str">
        <f t="shared" si="22"/>
        <v/>
      </c>
      <c r="E162" s="147" t="str">
        <f t="shared" si="23"/>
        <v/>
      </c>
      <c r="F162" s="144"/>
      <c r="G162" s="148"/>
      <c r="H162" s="85" t="str">
        <f t="shared" si="25"/>
        <v/>
      </c>
      <c r="I162" s="158"/>
      <c r="J162" s="158"/>
      <c r="K162" s="158"/>
      <c r="L162" s="158"/>
      <c r="M162" s="154"/>
      <c r="N162" s="154"/>
      <c r="O162" s="154"/>
      <c r="P162" s="142"/>
      <c r="Q162" s="22" t="str">
        <f>IF(C162&lt;&gt;"Pflichtkollekte","",IF(F162&lt;&gt;"",CONCATENATE(X162,1,VLOOKUP(F162,'Eingabe Zweckbestimmungen'!$M:$O,3,FALSE)),CONCATENATE(X162,1000))*1)</f>
        <v/>
      </c>
      <c r="R162" s="22" t="str">
        <f>IF(C162&lt;&gt;"Zw. Zweckg. Kollekte","",IF(G162&lt;&gt;"",CONCATENATE(X162,2,VLOOKUP(G162,'Eingabe Zweckbestimmungen'!$C:$E,3,FALSE)),CONCATENATE(X162,2000))*1)</f>
        <v/>
      </c>
      <c r="S162" s="22" t="str">
        <f t="shared" si="26"/>
        <v/>
      </c>
      <c r="T162" s="22" t="str">
        <f>IF(C162&lt;&gt;"Zw. Zweckg. Spende","",IF(G162&lt;&gt;"",CONCATENATE(X162,3,VLOOKUP(G162,'Eingabe Zweckbestimmungen'!C:E,3,FALSE))*1,CONCATENATE(X162,3000)*1))</f>
        <v/>
      </c>
      <c r="U162" s="22" t="str">
        <f t="shared" si="27"/>
        <v/>
      </c>
      <c r="V162" s="22" t="str">
        <f>IF(C162&lt;&gt;"Zw. Freie weiterzuleitende Kollekte","",IF(G162&lt;&gt;"",CONCATENATE(X162,4,VLOOKUP(G162,'Eingabe Zweckbestimmungen'!$H:$J,3,FALSE))*1,CONCATENATE(X162,4000)*1))</f>
        <v/>
      </c>
      <c r="W162" s="22" t="str">
        <f t="shared" si="28"/>
        <v/>
      </c>
      <c r="X162" s="160">
        <f>IFERROR(VLOOKUP(M162,'Stammdaten Girokonten'!$I:$K,3,FALSE),0)</f>
        <v>0</v>
      </c>
      <c r="AD162" s="202" t="str">
        <f t="shared" si="30"/>
        <v/>
      </c>
      <c r="AE162" s="203" t="str">
        <f t="shared" si="31"/>
        <v/>
      </c>
      <c r="AF162" s="204" t="str">
        <f t="shared" si="32"/>
        <v/>
      </c>
    </row>
    <row r="163" spans="1:32" x14ac:dyDescent="0.25">
      <c r="A163" s="22" t="str">
        <f t="shared" si="24"/>
        <v/>
      </c>
      <c r="B163" s="77" t="str">
        <f t="shared" si="29"/>
        <v/>
      </c>
      <c r="C163" s="149"/>
      <c r="D163" s="150" t="str">
        <f t="shared" si="22"/>
        <v/>
      </c>
      <c r="E163" s="147" t="str">
        <f t="shared" si="23"/>
        <v/>
      </c>
      <c r="F163" s="144"/>
      <c r="G163" s="148"/>
      <c r="H163" s="85" t="str">
        <f t="shared" si="25"/>
        <v/>
      </c>
      <c r="I163" s="158"/>
      <c r="J163" s="158"/>
      <c r="K163" s="158"/>
      <c r="L163" s="158"/>
      <c r="M163" s="154"/>
      <c r="N163" s="154"/>
      <c r="O163" s="154"/>
      <c r="P163" s="142"/>
      <c r="Q163" s="22" t="str">
        <f>IF(C163&lt;&gt;"Pflichtkollekte","",IF(F163&lt;&gt;"",CONCATENATE(X163,1,VLOOKUP(F163,'Eingabe Zweckbestimmungen'!$M:$O,3,FALSE)),CONCATENATE(X163,1000))*1)</f>
        <v/>
      </c>
      <c r="R163" s="22" t="str">
        <f>IF(C163&lt;&gt;"Zw. Zweckg. Kollekte","",IF(G163&lt;&gt;"",CONCATENATE(X163,2,VLOOKUP(G163,'Eingabe Zweckbestimmungen'!$C:$E,3,FALSE)),CONCATENATE(X163,2000))*1)</f>
        <v/>
      </c>
      <c r="S163" s="22" t="str">
        <f t="shared" si="26"/>
        <v/>
      </c>
      <c r="T163" s="22" t="str">
        <f>IF(C163&lt;&gt;"Zw. Zweckg. Spende","",IF(G163&lt;&gt;"",CONCATENATE(X163,3,VLOOKUP(G163,'Eingabe Zweckbestimmungen'!C:E,3,FALSE))*1,CONCATENATE(X163,3000)*1))</f>
        <v/>
      </c>
      <c r="U163" s="22" t="str">
        <f t="shared" si="27"/>
        <v/>
      </c>
      <c r="V163" s="22" t="str">
        <f>IF(C163&lt;&gt;"Zw. Freie weiterzuleitende Kollekte","",IF(G163&lt;&gt;"",CONCATENATE(X163,4,VLOOKUP(G163,'Eingabe Zweckbestimmungen'!$H:$J,3,FALSE))*1,CONCATENATE(X163,4000)*1))</f>
        <v/>
      </c>
      <c r="W163" s="22" t="str">
        <f t="shared" si="28"/>
        <v/>
      </c>
      <c r="X163" s="160">
        <f>IFERROR(VLOOKUP(M163,'Stammdaten Girokonten'!$I:$K,3,FALSE),0)</f>
        <v>0</v>
      </c>
      <c r="AD163" s="202" t="str">
        <f t="shared" si="30"/>
        <v/>
      </c>
      <c r="AE163" s="203" t="str">
        <f t="shared" si="31"/>
        <v/>
      </c>
      <c r="AF163" s="204" t="str">
        <f t="shared" si="32"/>
        <v/>
      </c>
    </row>
    <row r="164" spans="1:32" x14ac:dyDescent="0.25">
      <c r="A164" s="22" t="str">
        <f t="shared" si="24"/>
        <v/>
      </c>
      <c r="B164" s="77" t="str">
        <f t="shared" si="29"/>
        <v/>
      </c>
      <c r="C164" s="149"/>
      <c r="D164" s="150" t="str">
        <f t="shared" si="22"/>
        <v/>
      </c>
      <c r="E164" s="147" t="str">
        <f t="shared" si="23"/>
        <v/>
      </c>
      <c r="F164" s="144"/>
      <c r="G164" s="148"/>
      <c r="H164" s="85" t="str">
        <f t="shared" si="25"/>
        <v/>
      </c>
      <c r="I164" s="158"/>
      <c r="J164" s="158"/>
      <c r="K164" s="158"/>
      <c r="L164" s="158"/>
      <c r="M164" s="154"/>
      <c r="N164" s="154"/>
      <c r="O164" s="154"/>
      <c r="P164" s="142"/>
      <c r="Q164" s="22" t="str">
        <f>IF(C164&lt;&gt;"Pflichtkollekte","",IF(F164&lt;&gt;"",CONCATENATE(X164,1,VLOOKUP(F164,'Eingabe Zweckbestimmungen'!$M:$O,3,FALSE)),CONCATENATE(X164,1000))*1)</f>
        <v/>
      </c>
      <c r="R164" s="22" t="str">
        <f>IF(C164&lt;&gt;"Zw. Zweckg. Kollekte","",IF(G164&lt;&gt;"",CONCATENATE(X164,2,VLOOKUP(G164,'Eingabe Zweckbestimmungen'!$C:$E,3,FALSE)),CONCATENATE(X164,2000))*1)</f>
        <v/>
      </c>
      <c r="S164" s="22" t="str">
        <f t="shared" si="26"/>
        <v/>
      </c>
      <c r="T164" s="22" t="str">
        <f>IF(C164&lt;&gt;"Zw. Zweckg. Spende","",IF(G164&lt;&gt;"",CONCATENATE(X164,3,VLOOKUP(G164,'Eingabe Zweckbestimmungen'!C:E,3,FALSE))*1,CONCATENATE(X164,3000)*1))</f>
        <v/>
      </c>
      <c r="U164" s="22" t="str">
        <f t="shared" si="27"/>
        <v/>
      </c>
      <c r="V164" s="22" t="str">
        <f>IF(C164&lt;&gt;"Zw. Freie weiterzuleitende Kollekte","",IF(G164&lt;&gt;"",CONCATENATE(X164,4,VLOOKUP(G164,'Eingabe Zweckbestimmungen'!$H:$J,3,FALSE))*1,CONCATENATE(X164,4000)*1))</f>
        <v/>
      </c>
      <c r="W164" s="22" t="str">
        <f t="shared" si="28"/>
        <v/>
      </c>
      <c r="X164" s="160">
        <f>IFERROR(VLOOKUP(M164,'Stammdaten Girokonten'!$I:$K,3,FALSE),0)</f>
        <v>0</v>
      </c>
      <c r="AD164" s="202" t="str">
        <f t="shared" si="30"/>
        <v/>
      </c>
      <c r="AE164" s="203" t="str">
        <f t="shared" si="31"/>
        <v/>
      </c>
      <c r="AF164" s="204" t="str">
        <f t="shared" si="32"/>
        <v/>
      </c>
    </row>
    <row r="165" spans="1:32" x14ac:dyDescent="0.25">
      <c r="A165" s="22" t="str">
        <f t="shared" si="24"/>
        <v/>
      </c>
      <c r="B165" s="77" t="str">
        <f t="shared" si="29"/>
        <v/>
      </c>
      <c r="C165" s="149"/>
      <c r="D165" s="150" t="str">
        <f t="shared" si="22"/>
        <v/>
      </c>
      <c r="E165" s="147" t="str">
        <f t="shared" si="23"/>
        <v/>
      </c>
      <c r="F165" s="144"/>
      <c r="G165" s="148"/>
      <c r="H165" s="85" t="str">
        <f t="shared" si="25"/>
        <v/>
      </c>
      <c r="I165" s="158"/>
      <c r="J165" s="158"/>
      <c r="K165" s="158"/>
      <c r="L165" s="158"/>
      <c r="M165" s="154"/>
      <c r="N165" s="154"/>
      <c r="O165" s="154"/>
      <c r="P165" s="142"/>
      <c r="Q165" s="22" t="str">
        <f>IF(C165&lt;&gt;"Pflichtkollekte","",IF(F165&lt;&gt;"",CONCATENATE(X165,1,VLOOKUP(F165,'Eingabe Zweckbestimmungen'!$M:$O,3,FALSE)),CONCATENATE(X165,1000))*1)</f>
        <v/>
      </c>
      <c r="R165" s="22" t="str">
        <f>IF(C165&lt;&gt;"Zw. Zweckg. Kollekte","",IF(G165&lt;&gt;"",CONCATENATE(X165,2,VLOOKUP(G165,'Eingabe Zweckbestimmungen'!$C:$E,3,FALSE)),CONCATENATE(X165,2000))*1)</f>
        <v/>
      </c>
      <c r="S165" s="22" t="str">
        <f t="shared" si="26"/>
        <v/>
      </c>
      <c r="T165" s="22" t="str">
        <f>IF(C165&lt;&gt;"Zw. Zweckg. Spende","",IF(G165&lt;&gt;"",CONCATENATE(X165,3,VLOOKUP(G165,'Eingabe Zweckbestimmungen'!C:E,3,FALSE))*1,CONCATENATE(X165,3000)*1))</f>
        <v/>
      </c>
      <c r="U165" s="22" t="str">
        <f t="shared" si="27"/>
        <v/>
      </c>
      <c r="V165" s="22" t="str">
        <f>IF(C165&lt;&gt;"Zw. Freie weiterzuleitende Kollekte","",IF(G165&lt;&gt;"",CONCATENATE(X165,4,VLOOKUP(G165,'Eingabe Zweckbestimmungen'!$H:$J,3,FALSE))*1,CONCATENATE(X165,4000)*1))</f>
        <v/>
      </c>
      <c r="W165" s="22" t="str">
        <f t="shared" si="28"/>
        <v/>
      </c>
      <c r="X165" s="160">
        <f>IFERROR(VLOOKUP(M165,'Stammdaten Girokonten'!$I:$K,3,FALSE),0)</f>
        <v>0</v>
      </c>
      <c r="AD165" s="202" t="str">
        <f t="shared" si="30"/>
        <v/>
      </c>
      <c r="AE165" s="203" t="str">
        <f t="shared" si="31"/>
        <v/>
      </c>
      <c r="AF165" s="204" t="str">
        <f t="shared" si="32"/>
        <v/>
      </c>
    </row>
    <row r="166" spans="1:32" x14ac:dyDescent="0.25">
      <c r="A166" s="22" t="str">
        <f t="shared" si="24"/>
        <v/>
      </c>
      <c r="B166" s="77" t="str">
        <f t="shared" si="29"/>
        <v/>
      </c>
      <c r="C166" s="149"/>
      <c r="D166" s="150" t="str">
        <f t="shared" si="22"/>
        <v/>
      </c>
      <c r="E166" s="147" t="str">
        <f t="shared" si="23"/>
        <v/>
      </c>
      <c r="F166" s="144"/>
      <c r="G166" s="148"/>
      <c r="H166" s="85" t="str">
        <f t="shared" si="25"/>
        <v/>
      </c>
      <c r="I166" s="158"/>
      <c r="J166" s="158"/>
      <c r="K166" s="158"/>
      <c r="L166" s="158"/>
      <c r="M166" s="154"/>
      <c r="N166" s="154"/>
      <c r="O166" s="154"/>
      <c r="P166" s="142"/>
      <c r="Q166" s="22" t="str">
        <f>IF(C166&lt;&gt;"Pflichtkollekte","",IF(F166&lt;&gt;"",CONCATENATE(X166,1,VLOOKUP(F166,'Eingabe Zweckbestimmungen'!$M:$O,3,FALSE)),CONCATENATE(X166,1000))*1)</f>
        <v/>
      </c>
      <c r="R166" s="22" t="str">
        <f>IF(C166&lt;&gt;"Zw. Zweckg. Kollekte","",IF(G166&lt;&gt;"",CONCATENATE(X166,2,VLOOKUP(G166,'Eingabe Zweckbestimmungen'!$C:$E,3,FALSE)),CONCATENATE(X166,2000))*1)</f>
        <v/>
      </c>
      <c r="S166" s="22" t="str">
        <f t="shared" si="26"/>
        <v/>
      </c>
      <c r="T166" s="22" t="str">
        <f>IF(C166&lt;&gt;"Zw. Zweckg. Spende","",IF(G166&lt;&gt;"",CONCATENATE(X166,3,VLOOKUP(G166,'Eingabe Zweckbestimmungen'!C:E,3,FALSE))*1,CONCATENATE(X166,3000)*1))</f>
        <v/>
      </c>
      <c r="U166" s="22" t="str">
        <f t="shared" si="27"/>
        <v/>
      </c>
      <c r="V166" s="22" t="str">
        <f>IF(C166&lt;&gt;"Zw. Freie weiterzuleitende Kollekte","",IF(G166&lt;&gt;"",CONCATENATE(X166,4,VLOOKUP(G166,'Eingabe Zweckbestimmungen'!$H:$J,3,FALSE))*1,CONCATENATE(X166,4000)*1))</f>
        <v/>
      </c>
      <c r="W166" s="22" t="str">
        <f t="shared" si="28"/>
        <v/>
      </c>
      <c r="X166" s="160">
        <f>IFERROR(VLOOKUP(M166,'Stammdaten Girokonten'!$I:$K,3,FALSE),0)</f>
        <v>0</v>
      </c>
      <c r="AD166" s="202" t="str">
        <f t="shared" si="30"/>
        <v/>
      </c>
      <c r="AE166" s="203" t="str">
        <f t="shared" si="31"/>
        <v/>
      </c>
      <c r="AF166" s="204" t="str">
        <f t="shared" si="32"/>
        <v/>
      </c>
    </row>
    <row r="167" spans="1:32" x14ac:dyDescent="0.25">
      <c r="A167" s="22" t="str">
        <f t="shared" si="24"/>
        <v/>
      </c>
      <c r="B167" s="77" t="str">
        <f t="shared" si="29"/>
        <v/>
      </c>
      <c r="C167" s="149"/>
      <c r="D167" s="150" t="str">
        <f t="shared" si="22"/>
        <v/>
      </c>
      <c r="E167" s="147" t="str">
        <f t="shared" si="23"/>
        <v/>
      </c>
      <c r="F167" s="144"/>
      <c r="G167" s="148"/>
      <c r="H167" s="85" t="str">
        <f t="shared" si="25"/>
        <v/>
      </c>
      <c r="I167" s="158"/>
      <c r="J167" s="158"/>
      <c r="K167" s="158"/>
      <c r="L167" s="158"/>
      <c r="M167" s="154"/>
      <c r="N167" s="154"/>
      <c r="O167" s="154"/>
      <c r="P167" s="142"/>
      <c r="Q167" s="22" t="str">
        <f>IF(C167&lt;&gt;"Pflichtkollekte","",IF(F167&lt;&gt;"",CONCATENATE(X167,1,VLOOKUP(F167,'Eingabe Zweckbestimmungen'!$M:$O,3,FALSE)),CONCATENATE(X167,1000))*1)</f>
        <v/>
      </c>
      <c r="R167" s="22" t="str">
        <f>IF(C167&lt;&gt;"Zw. Zweckg. Kollekte","",IF(G167&lt;&gt;"",CONCATENATE(X167,2,VLOOKUP(G167,'Eingabe Zweckbestimmungen'!$C:$E,3,FALSE)),CONCATENATE(X167,2000))*1)</f>
        <v/>
      </c>
      <c r="S167" s="22" t="str">
        <f t="shared" si="26"/>
        <v/>
      </c>
      <c r="T167" s="22" t="str">
        <f>IF(C167&lt;&gt;"Zw. Zweckg. Spende","",IF(G167&lt;&gt;"",CONCATENATE(X167,3,VLOOKUP(G167,'Eingabe Zweckbestimmungen'!C:E,3,FALSE))*1,CONCATENATE(X167,3000)*1))</f>
        <v/>
      </c>
      <c r="U167" s="22" t="str">
        <f t="shared" si="27"/>
        <v/>
      </c>
      <c r="V167" s="22" t="str">
        <f>IF(C167&lt;&gt;"Zw. Freie weiterzuleitende Kollekte","",IF(G167&lt;&gt;"",CONCATENATE(X167,4,VLOOKUP(G167,'Eingabe Zweckbestimmungen'!$H:$J,3,FALSE))*1,CONCATENATE(X167,4000)*1))</f>
        <v/>
      </c>
      <c r="W167" s="22" t="str">
        <f t="shared" si="28"/>
        <v/>
      </c>
      <c r="X167" s="160">
        <f>IFERROR(VLOOKUP(M167,'Stammdaten Girokonten'!$I:$K,3,FALSE),0)</f>
        <v>0</v>
      </c>
      <c r="AD167" s="202" t="str">
        <f t="shared" si="30"/>
        <v/>
      </c>
      <c r="AE167" s="203" t="str">
        <f t="shared" si="31"/>
        <v/>
      </c>
      <c r="AF167" s="204" t="str">
        <f t="shared" si="32"/>
        <v/>
      </c>
    </row>
    <row r="168" spans="1:32" x14ac:dyDescent="0.25">
      <c r="A168" s="22" t="str">
        <f t="shared" si="24"/>
        <v/>
      </c>
      <c r="B168" s="77" t="str">
        <f t="shared" si="29"/>
        <v/>
      </c>
      <c r="C168" s="149"/>
      <c r="D168" s="150" t="str">
        <f t="shared" si="22"/>
        <v/>
      </c>
      <c r="E168" s="147" t="str">
        <f t="shared" si="23"/>
        <v/>
      </c>
      <c r="F168" s="144"/>
      <c r="G168" s="148"/>
      <c r="H168" s="85" t="str">
        <f t="shared" si="25"/>
        <v/>
      </c>
      <c r="I168" s="158"/>
      <c r="J168" s="158"/>
      <c r="K168" s="158"/>
      <c r="L168" s="158"/>
      <c r="M168" s="154"/>
      <c r="N168" s="154"/>
      <c r="O168" s="154"/>
      <c r="P168" s="142"/>
      <c r="Q168" s="22" t="str">
        <f>IF(C168&lt;&gt;"Pflichtkollekte","",IF(F168&lt;&gt;"",CONCATENATE(X168,1,VLOOKUP(F168,'Eingabe Zweckbestimmungen'!$M:$O,3,FALSE)),CONCATENATE(X168,1000))*1)</f>
        <v/>
      </c>
      <c r="R168" s="22" t="str">
        <f>IF(C168&lt;&gt;"Zw. Zweckg. Kollekte","",IF(G168&lt;&gt;"",CONCATENATE(X168,2,VLOOKUP(G168,'Eingabe Zweckbestimmungen'!$C:$E,3,FALSE)),CONCATENATE(X168,2000))*1)</f>
        <v/>
      </c>
      <c r="S168" s="22" t="str">
        <f t="shared" si="26"/>
        <v/>
      </c>
      <c r="T168" s="22" t="str">
        <f>IF(C168&lt;&gt;"Zw. Zweckg. Spende","",IF(G168&lt;&gt;"",CONCATENATE(X168,3,VLOOKUP(G168,'Eingabe Zweckbestimmungen'!C:E,3,FALSE))*1,CONCATENATE(X168,3000)*1))</f>
        <v/>
      </c>
      <c r="U168" s="22" t="str">
        <f t="shared" si="27"/>
        <v/>
      </c>
      <c r="V168" s="22" t="str">
        <f>IF(C168&lt;&gt;"Zw. Freie weiterzuleitende Kollekte","",IF(G168&lt;&gt;"",CONCATENATE(X168,4,VLOOKUP(G168,'Eingabe Zweckbestimmungen'!$H:$J,3,FALSE))*1,CONCATENATE(X168,4000)*1))</f>
        <v/>
      </c>
      <c r="W168" s="22" t="str">
        <f t="shared" si="28"/>
        <v/>
      </c>
      <c r="X168" s="160">
        <f>IFERROR(VLOOKUP(M168,'Stammdaten Girokonten'!$I:$K,3,FALSE),0)</f>
        <v>0</v>
      </c>
      <c r="AD168" s="202" t="str">
        <f t="shared" si="30"/>
        <v/>
      </c>
      <c r="AE168" s="203" t="str">
        <f t="shared" si="31"/>
        <v/>
      </c>
      <c r="AF168" s="204" t="str">
        <f t="shared" si="32"/>
        <v/>
      </c>
    </row>
    <row r="169" spans="1:32" x14ac:dyDescent="0.25">
      <c r="A169" s="22" t="str">
        <f t="shared" si="24"/>
        <v/>
      </c>
      <c r="B169" s="77" t="str">
        <f t="shared" si="29"/>
        <v/>
      </c>
      <c r="C169" s="149"/>
      <c r="D169" s="150" t="str">
        <f t="shared" si="22"/>
        <v/>
      </c>
      <c r="E169" s="147" t="str">
        <f t="shared" si="23"/>
        <v/>
      </c>
      <c r="F169" s="144"/>
      <c r="G169" s="148"/>
      <c r="H169" s="85" t="str">
        <f t="shared" si="25"/>
        <v/>
      </c>
      <c r="I169" s="158"/>
      <c r="J169" s="158"/>
      <c r="K169" s="158"/>
      <c r="L169" s="158"/>
      <c r="M169" s="154"/>
      <c r="N169" s="154"/>
      <c r="O169" s="154"/>
      <c r="P169" s="142"/>
      <c r="Q169" s="22" t="str">
        <f>IF(C169&lt;&gt;"Pflichtkollekte","",IF(F169&lt;&gt;"",CONCATENATE(X169,1,VLOOKUP(F169,'Eingabe Zweckbestimmungen'!$M:$O,3,FALSE)),CONCATENATE(X169,1000))*1)</f>
        <v/>
      </c>
      <c r="R169" s="22" t="str">
        <f>IF(C169&lt;&gt;"Zw. Zweckg. Kollekte","",IF(G169&lt;&gt;"",CONCATENATE(X169,2,VLOOKUP(G169,'Eingabe Zweckbestimmungen'!$C:$E,3,FALSE)),CONCATENATE(X169,2000))*1)</f>
        <v/>
      </c>
      <c r="S169" s="22" t="str">
        <f t="shared" si="26"/>
        <v/>
      </c>
      <c r="T169" s="22" t="str">
        <f>IF(C169&lt;&gt;"Zw. Zweckg. Spende","",IF(G169&lt;&gt;"",CONCATENATE(X169,3,VLOOKUP(G169,'Eingabe Zweckbestimmungen'!C:E,3,FALSE))*1,CONCATENATE(X169,3000)*1))</f>
        <v/>
      </c>
      <c r="U169" s="22" t="str">
        <f t="shared" si="27"/>
        <v/>
      </c>
      <c r="V169" s="22" t="str">
        <f>IF(C169&lt;&gt;"Zw. Freie weiterzuleitende Kollekte","",IF(G169&lt;&gt;"",CONCATENATE(X169,4,VLOOKUP(G169,'Eingabe Zweckbestimmungen'!$H:$J,3,FALSE))*1,CONCATENATE(X169,4000)*1))</f>
        <v/>
      </c>
      <c r="W169" s="22" t="str">
        <f t="shared" si="28"/>
        <v/>
      </c>
      <c r="X169" s="160">
        <f>IFERROR(VLOOKUP(M169,'Stammdaten Girokonten'!$I:$K,3,FALSE),0)</f>
        <v>0</v>
      </c>
      <c r="AD169" s="202" t="str">
        <f t="shared" si="30"/>
        <v/>
      </c>
      <c r="AE169" s="203" t="str">
        <f t="shared" si="31"/>
        <v/>
      </c>
      <c r="AF169" s="204" t="str">
        <f t="shared" si="32"/>
        <v/>
      </c>
    </row>
    <row r="170" spans="1:32" x14ac:dyDescent="0.25">
      <c r="A170" s="22" t="str">
        <f t="shared" si="24"/>
        <v/>
      </c>
      <c r="B170" s="77" t="str">
        <f t="shared" si="29"/>
        <v/>
      </c>
      <c r="C170" s="149"/>
      <c r="D170" s="150" t="str">
        <f t="shared" si="22"/>
        <v/>
      </c>
      <c r="E170" s="147" t="str">
        <f t="shared" si="23"/>
        <v/>
      </c>
      <c r="F170" s="144"/>
      <c r="G170" s="148"/>
      <c r="H170" s="85" t="str">
        <f t="shared" si="25"/>
        <v/>
      </c>
      <c r="I170" s="158"/>
      <c r="J170" s="158"/>
      <c r="K170" s="158"/>
      <c r="L170" s="158"/>
      <c r="M170" s="154"/>
      <c r="N170" s="154"/>
      <c r="O170" s="154"/>
      <c r="P170" s="142"/>
      <c r="Q170" s="22" t="str">
        <f>IF(C170&lt;&gt;"Pflichtkollekte","",IF(F170&lt;&gt;"",CONCATENATE(X170,1,VLOOKUP(F170,'Eingabe Zweckbestimmungen'!$M:$O,3,FALSE)),CONCATENATE(X170,1000))*1)</f>
        <v/>
      </c>
      <c r="R170" s="22" t="str">
        <f>IF(C170&lt;&gt;"Zw. Zweckg. Kollekte","",IF(G170&lt;&gt;"",CONCATENATE(X170,2,VLOOKUP(G170,'Eingabe Zweckbestimmungen'!$C:$E,3,FALSE)),CONCATENATE(X170,2000))*1)</f>
        <v/>
      </c>
      <c r="S170" s="22" t="str">
        <f t="shared" si="26"/>
        <v/>
      </c>
      <c r="T170" s="22" t="str">
        <f>IF(C170&lt;&gt;"Zw. Zweckg. Spende","",IF(G170&lt;&gt;"",CONCATENATE(X170,3,VLOOKUP(G170,'Eingabe Zweckbestimmungen'!C:E,3,FALSE))*1,CONCATENATE(X170,3000)*1))</f>
        <v/>
      </c>
      <c r="U170" s="22" t="str">
        <f t="shared" si="27"/>
        <v/>
      </c>
      <c r="V170" s="22" t="str">
        <f>IF(C170&lt;&gt;"Zw. Freie weiterzuleitende Kollekte","",IF(G170&lt;&gt;"",CONCATENATE(X170,4,VLOOKUP(G170,'Eingabe Zweckbestimmungen'!$H:$J,3,FALSE))*1,CONCATENATE(X170,4000)*1))</f>
        <v/>
      </c>
      <c r="W170" s="22" t="str">
        <f t="shared" si="28"/>
        <v/>
      </c>
      <c r="X170" s="160">
        <f>IFERROR(VLOOKUP(M170,'Stammdaten Girokonten'!$I:$K,3,FALSE),0)</f>
        <v>0</v>
      </c>
      <c r="AD170" s="202" t="str">
        <f t="shared" si="30"/>
        <v/>
      </c>
      <c r="AE170" s="203" t="str">
        <f t="shared" si="31"/>
        <v/>
      </c>
      <c r="AF170" s="204" t="str">
        <f t="shared" si="32"/>
        <v/>
      </c>
    </row>
    <row r="171" spans="1:32" x14ac:dyDescent="0.25">
      <c r="A171" s="22" t="str">
        <f t="shared" si="24"/>
        <v/>
      </c>
      <c r="B171" s="77" t="str">
        <f t="shared" si="29"/>
        <v/>
      </c>
      <c r="C171" s="149"/>
      <c r="D171" s="150" t="str">
        <f t="shared" si="22"/>
        <v/>
      </c>
      <c r="E171" s="147" t="str">
        <f t="shared" si="23"/>
        <v/>
      </c>
      <c r="F171" s="144"/>
      <c r="G171" s="148"/>
      <c r="H171" s="85" t="str">
        <f t="shared" si="25"/>
        <v/>
      </c>
      <c r="I171" s="158"/>
      <c r="J171" s="158"/>
      <c r="K171" s="158"/>
      <c r="L171" s="158"/>
      <c r="M171" s="154"/>
      <c r="N171" s="154"/>
      <c r="O171" s="154"/>
      <c r="P171" s="142"/>
      <c r="Q171" s="22" t="str">
        <f>IF(C171&lt;&gt;"Pflichtkollekte","",IF(F171&lt;&gt;"",CONCATENATE(X171,1,VLOOKUP(F171,'Eingabe Zweckbestimmungen'!$M:$O,3,FALSE)),CONCATENATE(X171,1000))*1)</f>
        <v/>
      </c>
      <c r="R171" s="22" t="str">
        <f>IF(C171&lt;&gt;"Zw. Zweckg. Kollekte","",IF(G171&lt;&gt;"",CONCATENATE(X171,2,VLOOKUP(G171,'Eingabe Zweckbestimmungen'!$C:$E,3,FALSE)),CONCATENATE(X171,2000))*1)</f>
        <v/>
      </c>
      <c r="S171" s="22" t="str">
        <f t="shared" si="26"/>
        <v/>
      </c>
      <c r="T171" s="22" t="str">
        <f>IF(C171&lt;&gt;"Zw. Zweckg. Spende","",IF(G171&lt;&gt;"",CONCATENATE(X171,3,VLOOKUP(G171,'Eingabe Zweckbestimmungen'!C:E,3,FALSE))*1,CONCATENATE(X171,3000)*1))</f>
        <v/>
      </c>
      <c r="U171" s="22" t="str">
        <f t="shared" si="27"/>
        <v/>
      </c>
      <c r="V171" s="22" t="str">
        <f>IF(C171&lt;&gt;"Zw. Freie weiterzuleitende Kollekte","",IF(G171&lt;&gt;"",CONCATENATE(X171,4,VLOOKUP(G171,'Eingabe Zweckbestimmungen'!$H:$J,3,FALSE))*1,CONCATENATE(X171,4000)*1))</f>
        <v/>
      </c>
      <c r="W171" s="22" t="str">
        <f t="shared" si="28"/>
        <v/>
      </c>
      <c r="X171" s="160">
        <f>IFERROR(VLOOKUP(M171,'Stammdaten Girokonten'!$I:$K,3,FALSE),0)</f>
        <v>0</v>
      </c>
      <c r="AD171" s="202" t="str">
        <f t="shared" si="30"/>
        <v/>
      </c>
      <c r="AE171" s="203" t="str">
        <f t="shared" si="31"/>
        <v/>
      </c>
      <c r="AF171" s="204" t="str">
        <f t="shared" si="32"/>
        <v/>
      </c>
    </row>
    <row r="172" spans="1:32" x14ac:dyDescent="0.25">
      <c r="A172" s="22" t="str">
        <f t="shared" si="24"/>
        <v/>
      </c>
      <c r="B172" s="77" t="str">
        <f t="shared" si="29"/>
        <v/>
      </c>
      <c r="C172" s="149"/>
      <c r="D172" s="150" t="str">
        <f t="shared" si="22"/>
        <v/>
      </c>
      <c r="E172" s="147" t="str">
        <f t="shared" si="23"/>
        <v/>
      </c>
      <c r="F172" s="144"/>
      <c r="G172" s="148"/>
      <c r="H172" s="85" t="str">
        <f t="shared" si="25"/>
        <v/>
      </c>
      <c r="I172" s="158"/>
      <c r="J172" s="158"/>
      <c r="K172" s="158"/>
      <c r="L172" s="158"/>
      <c r="M172" s="154"/>
      <c r="N172" s="154"/>
      <c r="O172" s="154"/>
      <c r="P172" s="142"/>
      <c r="Q172" s="22" t="str">
        <f>IF(C172&lt;&gt;"Pflichtkollekte","",IF(F172&lt;&gt;"",CONCATENATE(X172,1,VLOOKUP(F172,'Eingabe Zweckbestimmungen'!$M:$O,3,FALSE)),CONCATENATE(X172,1000))*1)</f>
        <v/>
      </c>
      <c r="R172" s="22" t="str">
        <f>IF(C172&lt;&gt;"Zw. Zweckg. Kollekte","",IF(G172&lt;&gt;"",CONCATENATE(X172,2,VLOOKUP(G172,'Eingabe Zweckbestimmungen'!$C:$E,3,FALSE)),CONCATENATE(X172,2000))*1)</f>
        <v/>
      </c>
      <c r="S172" s="22" t="str">
        <f t="shared" si="26"/>
        <v/>
      </c>
      <c r="T172" s="22" t="str">
        <f>IF(C172&lt;&gt;"Zw. Zweckg. Spende","",IF(G172&lt;&gt;"",CONCATENATE(X172,3,VLOOKUP(G172,'Eingabe Zweckbestimmungen'!C:E,3,FALSE))*1,CONCATENATE(X172,3000)*1))</f>
        <v/>
      </c>
      <c r="U172" s="22" t="str">
        <f t="shared" si="27"/>
        <v/>
      </c>
      <c r="V172" s="22" t="str">
        <f>IF(C172&lt;&gt;"Zw. Freie weiterzuleitende Kollekte","",IF(G172&lt;&gt;"",CONCATENATE(X172,4,VLOOKUP(G172,'Eingabe Zweckbestimmungen'!$H:$J,3,FALSE))*1,CONCATENATE(X172,4000)*1))</f>
        <v/>
      </c>
      <c r="W172" s="22" t="str">
        <f t="shared" si="28"/>
        <v/>
      </c>
      <c r="X172" s="160">
        <f>IFERROR(VLOOKUP(M172,'Stammdaten Girokonten'!$I:$K,3,FALSE),0)</f>
        <v>0</v>
      </c>
      <c r="AD172" s="202" t="str">
        <f t="shared" si="30"/>
        <v/>
      </c>
      <c r="AE172" s="203" t="str">
        <f t="shared" si="31"/>
        <v/>
      </c>
      <c r="AF172" s="204" t="str">
        <f t="shared" si="32"/>
        <v/>
      </c>
    </row>
    <row r="173" spans="1:32" x14ac:dyDescent="0.25">
      <c r="A173" s="22" t="str">
        <f t="shared" si="24"/>
        <v/>
      </c>
      <c r="B173" s="77" t="str">
        <f t="shared" si="29"/>
        <v/>
      </c>
      <c r="C173" s="149"/>
      <c r="D173" s="150" t="str">
        <f t="shared" si="22"/>
        <v/>
      </c>
      <c r="E173" s="147" t="str">
        <f t="shared" si="23"/>
        <v/>
      </c>
      <c r="F173" s="144"/>
      <c r="G173" s="148"/>
      <c r="H173" s="85" t="str">
        <f t="shared" si="25"/>
        <v/>
      </c>
      <c r="I173" s="158"/>
      <c r="J173" s="158"/>
      <c r="K173" s="158"/>
      <c r="L173" s="158"/>
      <c r="M173" s="154"/>
      <c r="N173" s="154"/>
      <c r="O173" s="154"/>
      <c r="P173" s="142"/>
      <c r="Q173" s="22" t="str">
        <f>IF(C173&lt;&gt;"Pflichtkollekte","",IF(F173&lt;&gt;"",CONCATENATE(X173,1,VLOOKUP(F173,'Eingabe Zweckbestimmungen'!$M:$O,3,FALSE)),CONCATENATE(X173,1000))*1)</f>
        <v/>
      </c>
      <c r="R173" s="22" t="str">
        <f>IF(C173&lt;&gt;"Zw. Zweckg. Kollekte","",IF(G173&lt;&gt;"",CONCATENATE(X173,2,VLOOKUP(G173,'Eingabe Zweckbestimmungen'!$C:$E,3,FALSE)),CONCATENATE(X173,2000))*1)</f>
        <v/>
      </c>
      <c r="S173" s="22" t="str">
        <f t="shared" si="26"/>
        <v/>
      </c>
      <c r="T173" s="22" t="str">
        <f>IF(C173&lt;&gt;"Zw. Zweckg. Spende","",IF(G173&lt;&gt;"",CONCATENATE(X173,3,VLOOKUP(G173,'Eingabe Zweckbestimmungen'!C:E,3,FALSE))*1,CONCATENATE(X173,3000)*1))</f>
        <v/>
      </c>
      <c r="U173" s="22" t="str">
        <f t="shared" si="27"/>
        <v/>
      </c>
      <c r="V173" s="22" t="str">
        <f>IF(C173&lt;&gt;"Zw. Freie weiterzuleitende Kollekte","",IF(G173&lt;&gt;"",CONCATENATE(X173,4,VLOOKUP(G173,'Eingabe Zweckbestimmungen'!$H:$J,3,FALSE))*1,CONCATENATE(X173,4000)*1))</f>
        <v/>
      </c>
      <c r="W173" s="22" t="str">
        <f t="shared" si="28"/>
        <v/>
      </c>
      <c r="X173" s="160">
        <f>IFERROR(VLOOKUP(M173,'Stammdaten Girokonten'!$I:$K,3,FALSE),0)</f>
        <v>0</v>
      </c>
      <c r="AD173" s="202" t="str">
        <f t="shared" si="30"/>
        <v/>
      </c>
      <c r="AE173" s="203" t="str">
        <f t="shared" si="31"/>
        <v/>
      </c>
      <c r="AF173" s="204" t="str">
        <f t="shared" si="32"/>
        <v/>
      </c>
    </row>
    <row r="174" spans="1:32" x14ac:dyDescent="0.25">
      <c r="A174" s="22" t="str">
        <f t="shared" si="24"/>
        <v/>
      </c>
      <c r="B174" s="77" t="str">
        <f t="shared" si="29"/>
        <v/>
      </c>
      <c r="C174" s="149"/>
      <c r="D174" s="150" t="str">
        <f t="shared" si="22"/>
        <v/>
      </c>
      <c r="E174" s="147" t="str">
        <f t="shared" si="23"/>
        <v/>
      </c>
      <c r="F174" s="144"/>
      <c r="G174" s="148"/>
      <c r="H174" s="85" t="str">
        <f t="shared" si="25"/>
        <v/>
      </c>
      <c r="I174" s="158"/>
      <c r="J174" s="158"/>
      <c r="K174" s="158"/>
      <c r="L174" s="158"/>
      <c r="M174" s="154"/>
      <c r="N174" s="154"/>
      <c r="O174" s="154"/>
      <c r="P174" s="142"/>
      <c r="Q174" s="22" t="str">
        <f>IF(C174&lt;&gt;"Pflichtkollekte","",IF(F174&lt;&gt;"",CONCATENATE(X174,1,VLOOKUP(F174,'Eingabe Zweckbestimmungen'!$M:$O,3,FALSE)),CONCATENATE(X174,1000))*1)</f>
        <v/>
      </c>
      <c r="R174" s="22" t="str">
        <f>IF(C174&lt;&gt;"Zw. Zweckg. Kollekte","",IF(G174&lt;&gt;"",CONCATENATE(X174,2,VLOOKUP(G174,'Eingabe Zweckbestimmungen'!$C:$E,3,FALSE)),CONCATENATE(X174,2000))*1)</f>
        <v/>
      </c>
      <c r="S174" s="22" t="str">
        <f t="shared" si="26"/>
        <v/>
      </c>
      <c r="T174" s="22" t="str">
        <f>IF(C174&lt;&gt;"Zw. Zweckg. Spende","",IF(G174&lt;&gt;"",CONCATENATE(X174,3,VLOOKUP(G174,'Eingabe Zweckbestimmungen'!C:E,3,FALSE))*1,CONCATENATE(X174,3000)*1))</f>
        <v/>
      </c>
      <c r="U174" s="22" t="str">
        <f t="shared" si="27"/>
        <v/>
      </c>
      <c r="V174" s="22" t="str">
        <f>IF(C174&lt;&gt;"Zw. Freie weiterzuleitende Kollekte","",IF(G174&lt;&gt;"",CONCATENATE(X174,4,VLOOKUP(G174,'Eingabe Zweckbestimmungen'!$H:$J,3,FALSE))*1,CONCATENATE(X174,4000)*1))</f>
        <v/>
      </c>
      <c r="W174" s="22" t="str">
        <f t="shared" si="28"/>
        <v/>
      </c>
      <c r="X174" s="160">
        <f>IFERROR(VLOOKUP(M174,'Stammdaten Girokonten'!$I:$K,3,FALSE),0)</f>
        <v>0</v>
      </c>
      <c r="AD174" s="202" t="str">
        <f t="shared" si="30"/>
        <v/>
      </c>
      <c r="AE174" s="203" t="str">
        <f t="shared" si="31"/>
        <v/>
      </c>
      <c r="AF174" s="204" t="str">
        <f t="shared" si="32"/>
        <v/>
      </c>
    </row>
    <row r="175" spans="1:32" x14ac:dyDescent="0.25">
      <c r="A175" s="22" t="str">
        <f t="shared" si="24"/>
        <v/>
      </c>
      <c r="B175" s="77" t="str">
        <f t="shared" si="29"/>
        <v/>
      </c>
      <c r="C175" s="149"/>
      <c r="D175" s="150" t="str">
        <f t="shared" si="22"/>
        <v/>
      </c>
      <c r="E175" s="147" t="str">
        <f t="shared" si="23"/>
        <v/>
      </c>
      <c r="F175" s="144"/>
      <c r="G175" s="148"/>
      <c r="H175" s="85" t="str">
        <f t="shared" si="25"/>
        <v/>
      </c>
      <c r="I175" s="158"/>
      <c r="J175" s="158"/>
      <c r="K175" s="158"/>
      <c r="L175" s="158"/>
      <c r="M175" s="154"/>
      <c r="N175" s="154"/>
      <c r="O175" s="154"/>
      <c r="P175" s="142"/>
      <c r="Q175" s="22" t="str">
        <f>IF(C175&lt;&gt;"Pflichtkollekte","",IF(F175&lt;&gt;"",CONCATENATE(X175,1,VLOOKUP(F175,'Eingabe Zweckbestimmungen'!$M:$O,3,FALSE)),CONCATENATE(X175,1000))*1)</f>
        <v/>
      </c>
      <c r="R175" s="22" t="str">
        <f>IF(C175&lt;&gt;"Zw. Zweckg. Kollekte","",IF(G175&lt;&gt;"",CONCATENATE(X175,2,VLOOKUP(G175,'Eingabe Zweckbestimmungen'!$C:$E,3,FALSE)),CONCATENATE(X175,2000))*1)</f>
        <v/>
      </c>
      <c r="S175" s="22" t="str">
        <f t="shared" si="26"/>
        <v/>
      </c>
      <c r="T175" s="22" t="str">
        <f>IF(C175&lt;&gt;"Zw. Zweckg. Spende","",IF(G175&lt;&gt;"",CONCATENATE(X175,3,VLOOKUP(G175,'Eingabe Zweckbestimmungen'!C:E,3,FALSE))*1,CONCATENATE(X175,3000)*1))</f>
        <v/>
      </c>
      <c r="U175" s="22" t="str">
        <f t="shared" si="27"/>
        <v/>
      </c>
      <c r="V175" s="22" t="str">
        <f>IF(C175&lt;&gt;"Zw. Freie weiterzuleitende Kollekte","",IF(G175&lt;&gt;"",CONCATENATE(X175,4,VLOOKUP(G175,'Eingabe Zweckbestimmungen'!$H:$J,3,FALSE))*1,CONCATENATE(X175,4000)*1))</f>
        <v/>
      </c>
      <c r="W175" s="22" t="str">
        <f t="shared" si="28"/>
        <v/>
      </c>
      <c r="X175" s="160">
        <f>IFERROR(VLOOKUP(M175,'Stammdaten Girokonten'!$I:$K,3,FALSE),0)</f>
        <v>0</v>
      </c>
      <c r="AD175" s="202" t="str">
        <f t="shared" si="30"/>
        <v/>
      </c>
      <c r="AE175" s="203" t="str">
        <f t="shared" si="31"/>
        <v/>
      </c>
      <c r="AF175" s="204" t="str">
        <f t="shared" si="32"/>
        <v/>
      </c>
    </row>
    <row r="176" spans="1:32" x14ac:dyDescent="0.25">
      <c r="A176" s="22" t="str">
        <f t="shared" si="24"/>
        <v/>
      </c>
      <c r="B176" s="77" t="str">
        <f t="shared" si="29"/>
        <v/>
      </c>
      <c r="C176" s="149"/>
      <c r="D176" s="150" t="str">
        <f t="shared" si="22"/>
        <v/>
      </c>
      <c r="E176" s="147" t="str">
        <f t="shared" si="23"/>
        <v/>
      </c>
      <c r="F176" s="144"/>
      <c r="G176" s="148"/>
      <c r="H176" s="85" t="str">
        <f t="shared" si="25"/>
        <v/>
      </c>
      <c r="I176" s="158"/>
      <c r="J176" s="158"/>
      <c r="K176" s="158"/>
      <c r="L176" s="158"/>
      <c r="M176" s="154"/>
      <c r="N176" s="154"/>
      <c r="O176" s="154"/>
      <c r="P176" s="142"/>
      <c r="Q176" s="22" t="str">
        <f>IF(C176&lt;&gt;"Pflichtkollekte","",IF(F176&lt;&gt;"",CONCATENATE(X176,1,VLOOKUP(F176,'Eingabe Zweckbestimmungen'!$M:$O,3,FALSE)),CONCATENATE(X176,1000))*1)</f>
        <v/>
      </c>
      <c r="R176" s="22" t="str">
        <f>IF(C176&lt;&gt;"Zw. Zweckg. Kollekte","",IF(G176&lt;&gt;"",CONCATENATE(X176,2,VLOOKUP(G176,'Eingabe Zweckbestimmungen'!$C:$E,3,FALSE)),CONCATENATE(X176,2000))*1)</f>
        <v/>
      </c>
      <c r="S176" s="22" t="str">
        <f t="shared" si="26"/>
        <v/>
      </c>
      <c r="T176" s="22" t="str">
        <f>IF(C176&lt;&gt;"Zw. Zweckg. Spende","",IF(G176&lt;&gt;"",CONCATENATE(X176,3,VLOOKUP(G176,'Eingabe Zweckbestimmungen'!C:E,3,FALSE))*1,CONCATENATE(X176,3000)*1))</f>
        <v/>
      </c>
      <c r="U176" s="22" t="str">
        <f t="shared" si="27"/>
        <v/>
      </c>
      <c r="V176" s="22" t="str">
        <f>IF(C176&lt;&gt;"Zw. Freie weiterzuleitende Kollekte","",IF(G176&lt;&gt;"",CONCATENATE(X176,4,VLOOKUP(G176,'Eingabe Zweckbestimmungen'!$H:$J,3,FALSE))*1,CONCATENATE(X176,4000)*1))</f>
        <v/>
      </c>
      <c r="W176" s="22" t="str">
        <f t="shared" si="28"/>
        <v/>
      </c>
      <c r="X176" s="160">
        <f>IFERROR(VLOOKUP(M176,'Stammdaten Girokonten'!$I:$K,3,FALSE),0)</f>
        <v>0</v>
      </c>
      <c r="AD176" s="202" t="str">
        <f t="shared" si="30"/>
        <v/>
      </c>
      <c r="AE176" s="203" t="str">
        <f t="shared" si="31"/>
        <v/>
      </c>
      <c r="AF176" s="204" t="str">
        <f t="shared" si="32"/>
        <v/>
      </c>
    </row>
    <row r="177" spans="1:32" x14ac:dyDescent="0.25">
      <c r="A177" s="22" t="str">
        <f t="shared" si="24"/>
        <v/>
      </c>
      <c r="B177" s="77" t="str">
        <f t="shared" si="29"/>
        <v/>
      </c>
      <c r="C177" s="149"/>
      <c r="D177" s="150" t="str">
        <f t="shared" si="22"/>
        <v/>
      </c>
      <c r="E177" s="147" t="str">
        <f t="shared" si="23"/>
        <v/>
      </c>
      <c r="F177" s="144"/>
      <c r="G177" s="148"/>
      <c r="H177" s="85" t="str">
        <f t="shared" si="25"/>
        <v/>
      </c>
      <c r="I177" s="158"/>
      <c r="J177" s="158"/>
      <c r="K177" s="158"/>
      <c r="L177" s="158"/>
      <c r="M177" s="154"/>
      <c r="N177" s="154"/>
      <c r="O177" s="154"/>
      <c r="P177" s="142"/>
      <c r="Q177" s="22" t="str">
        <f>IF(C177&lt;&gt;"Pflichtkollekte","",IF(F177&lt;&gt;"",CONCATENATE(X177,1,VLOOKUP(F177,'Eingabe Zweckbestimmungen'!$M:$O,3,FALSE)),CONCATENATE(X177,1000))*1)</f>
        <v/>
      </c>
      <c r="R177" s="22" t="str">
        <f>IF(C177&lt;&gt;"Zw. Zweckg. Kollekte","",IF(G177&lt;&gt;"",CONCATENATE(X177,2,VLOOKUP(G177,'Eingabe Zweckbestimmungen'!$C:$E,3,FALSE)),CONCATENATE(X177,2000))*1)</f>
        <v/>
      </c>
      <c r="S177" s="22" t="str">
        <f t="shared" si="26"/>
        <v/>
      </c>
      <c r="T177" s="22" t="str">
        <f>IF(C177&lt;&gt;"Zw. Zweckg. Spende","",IF(G177&lt;&gt;"",CONCATENATE(X177,3,VLOOKUP(G177,'Eingabe Zweckbestimmungen'!C:E,3,FALSE))*1,CONCATENATE(X177,3000)*1))</f>
        <v/>
      </c>
      <c r="U177" s="22" t="str">
        <f t="shared" si="27"/>
        <v/>
      </c>
      <c r="V177" s="22" t="str">
        <f>IF(C177&lt;&gt;"Zw. Freie weiterzuleitende Kollekte","",IF(G177&lt;&gt;"",CONCATENATE(X177,4,VLOOKUP(G177,'Eingabe Zweckbestimmungen'!$H:$J,3,FALSE))*1,CONCATENATE(X177,4000)*1))</f>
        <v/>
      </c>
      <c r="W177" s="22" t="str">
        <f t="shared" si="28"/>
        <v/>
      </c>
      <c r="X177" s="160">
        <f>IFERROR(VLOOKUP(M177,'Stammdaten Girokonten'!$I:$K,3,FALSE),0)</f>
        <v>0</v>
      </c>
      <c r="AD177" s="202" t="str">
        <f t="shared" si="30"/>
        <v/>
      </c>
      <c r="AE177" s="203" t="str">
        <f t="shared" si="31"/>
        <v/>
      </c>
      <c r="AF177" s="204" t="str">
        <f t="shared" si="32"/>
        <v/>
      </c>
    </row>
    <row r="178" spans="1:32" x14ac:dyDescent="0.25">
      <c r="A178" s="22" t="str">
        <f t="shared" si="24"/>
        <v/>
      </c>
      <c r="B178" s="77" t="str">
        <f t="shared" si="29"/>
        <v/>
      </c>
      <c r="C178" s="149"/>
      <c r="D178" s="150" t="str">
        <f t="shared" si="22"/>
        <v/>
      </c>
      <c r="E178" s="147" t="str">
        <f t="shared" si="23"/>
        <v/>
      </c>
      <c r="F178" s="144"/>
      <c r="G178" s="148"/>
      <c r="H178" s="85" t="str">
        <f t="shared" si="25"/>
        <v/>
      </c>
      <c r="I178" s="158"/>
      <c r="J178" s="158"/>
      <c r="K178" s="158"/>
      <c r="L178" s="158"/>
      <c r="M178" s="154"/>
      <c r="N178" s="154"/>
      <c r="O178" s="154"/>
      <c r="P178" s="142"/>
      <c r="Q178" s="22" t="str">
        <f>IF(C178&lt;&gt;"Pflichtkollekte","",IF(F178&lt;&gt;"",CONCATENATE(X178,1,VLOOKUP(F178,'Eingabe Zweckbestimmungen'!$M:$O,3,FALSE)),CONCATENATE(X178,1000))*1)</f>
        <v/>
      </c>
      <c r="R178" s="22" t="str">
        <f>IF(C178&lt;&gt;"Zw. Zweckg. Kollekte","",IF(G178&lt;&gt;"",CONCATENATE(X178,2,VLOOKUP(G178,'Eingabe Zweckbestimmungen'!$C:$E,3,FALSE)),CONCATENATE(X178,2000))*1)</f>
        <v/>
      </c>
      <c r="S178" s="22" t="str">
        <f t="shared" si="26"/>
        <v/>
      </c>
      <c r="T178" s="22" t="str">
        <f>IF(C178&lt;&gt;"Zw. Zweckg. Spende","",IF(G178&lt;&gt;"",CONCATENATE(X178,3,VLOOKUP(G178,'Eingabe Zweckbestimmungen'!C:E,3,FALSE))*1,CONCATENATE(X178,3000)*1))</f>
        <v/>
      </c>
      <c r="U178" s="22" t="str">
        <f t="shared" si="27"/>
        <v/>
      </c>
      <c r="V178" s="22" t="str">
        <f>IF(C178&lt;&gt;"Zw. Freie weiterzuleitende Kollekte","",IF(G178&lt;&gt;"",CONCATENATE(X178,4,VLOOKUP(G178,'Eingabe Zweckbestimmungen'!$H:$J,3,FALSE))*1,CONCATENATE(X178,4000)*1))</f>
        <v/>
      </c>
      <c r="W178" s="22" t="str">
        <f t="shared" si="28"/>
        <v/>
      </c>
      <c r="X178" s="160">
        <f>IFERROR(VLOOKUP(M178,'Stammdaten Girokonten'!$I:$K,3,FALSE),0)</f>
        <v>0</v>
      </c>
      <c r="AD178" s="202" t="str">
        <f t="shared" si="30"/>
        <v/>
      </c>
      <c r="AE178" s="203" t="str">
        <f t="shared" si="31"/>
        <v/>
      </c>
      <c r="AF178" s="204" t="str">
        <f t="shared" si="32"/>
        <v/>
      </c>
    </row>
    <row r="179" spans="1:32" x14ac:dyDescent="0.25">
      <c r="A179" s="22" t="str">
        <f t="shared" si="24"/>
        <v/>
      </c>
      <c r="B179" s="77" t="str">
        <f t="shared" si="29"/>
        <v/>
      </c>
      <c r="C179" s="149"/>
      <c r="D179" s="150" t="str">
        <f t="shared" si="22"/>
        <v/>
      </c>
      <c r="E179" s="147" t="str">
        <f t="shared" si="23"/>
        <v/>
      </c>
      <c r="F179" s="144"/>
      <c r="G179" s="148"/>
      <c r="H179" s="85" t="str">
        <f t="shared" si="25"/>
        <v/>
      </c>
      <c r="I179" s="158"/>
      <c r="J179" s="158"/>
      <c r="K179" s="158"/>
      <c r="L179" s="158"/>
      <c r="M179" s="154"/>
      <c r="N179" s="154"/>
      <c r="O179" s="154"/>
      <c r="P179" s="142"/>
      <c r="Q179" s="22" t="str">
        <f>IF(C179&lt;&gt;"Pflichtkollekte","",IF(F179&lt;&gt;"",CONCATENATE(X179,1,VLOOKUP(F179,'Eingabe Zweckbestimmungen'!$M:$O,3,FALSE)),CONCATENATE(X179,1000))*1)</f>
        <v/>
      </c>
      <c r="R179" s="22" t="str">
        <f>IF(C179&lt;&gt;"Zw. Zweckg. Kollekte","",IF(G179&lt;&gt;"",CONCATENATE(X179,2,VLOOKUP(G179,'Eingabe Zweckbestimmungen'!$C:$E,3,FALSE)),CONCATENATE(X179,2000))*1)</f>
        <v/>
      </c>
      <c r="S179" s="22" t="str">
        <f t="shared" si="26"/>
        <v/>
      </c>
      <c r="T179" s="22" t="str">
        <f>IF(C179&lt;&gt;"Zw. Zweckg. Spende","",IF(G179&lt;&gt;"",CONCATENATE(X179,3,VLOOKUP(G179,'Eingabe Zweckbestimmungen'!C:E,3,FALSE))*1,CONCATENATE(X179,3000)*1))</f>
        <v/>
      </c>
      <c r="U179" s="22" t="str">
        <f t="shared" si="27"/>
        <v/>
      </c>
      <c r="V179" s="22" t="str">
        <f>IF(C179&lt;&gt;"Zw. Freie weiterzuleitende Kollekte","",IF(G179&lt;&gt;"",CONCATENATE(X179,4,VLOOKUP(G179,'Eingabe Zweckbestimmungen'!$H:$J,3,FALSE))*1,CONCATENATE(X179,4000)*1))</f>
        <v/>
      </c>
      <c r="W179" s="22" t="str">
        <f t="shared" si="28"/>
        <v/>
      </c>
      <c r="X179" s="160">
        <f>IFERROR(VLOOKUP(M179,'Stammdaten Girokonten'!$I:$K,3,FALSE),0)</f>
        <v>0</v>
      </c>
      <c r="AD179" s="202" t="str">
        <f t="shared" si="30"/>
        <v/>
      </c>
      <c r="AE179" s="203" t="str">
        <f t="shared" si="31"/>
        <v/>
      </c>
      <c r="AF179" s="204" t="str">
        <f t="shared" si="32"/>
        <v/>
      </c>
    </row>
    <row r="180" spans="1:32" x14ac:dyDescent="0.25">
      <c r="A180" s="22" t="str">
        <f t="shared" si="24"/>
        <v/>
      </c>
      <c r="B180" s="77" t="str">
        <f t="shared" si="29"/>
        <v/>
      </c>
      <c r="C180" s="149"/>
      <c r="D180" s="150" t="str">
        <f t="shared" si="22"/>
        <v/>
      </c>
      <c r="E180" s="147" t="str">
        <f t="shared" si="23"/>
        <v/>
      </c>
      <c r="F180" s="144"/>
      <c r="G180" s="148"/>
      <c r="H180" s="85" t="str">
        <f t="shared" si="25"/>
        <v/>
      </c>
      <c r="I180" s="158"/>
      <c r="J180" s="158"/>
      <c r="K180" s="158"/>
      <c r="L180" s="158"/>
      <c r="M180" s="154"/>
      <c r="N180" s="154"/>
      <c r="O180" s="154"/>
      <c r="P180" s="142"/>
      <c r="Q180" s="22" t="str">
        <f>IF(C180&lt;&gt;"Pflichtkollekte","",IF(F180&lt;&gt;"",CONCATENATE(X180,1,VLOOKUP(F180,'Eingabe Zweckbestimmungen'!$M:$O,3,FALSE)),CONCATENATE(X180,1000))*1)</f>
        <v/>
      </c>
      <c r="R180" s="22" t="str">
        <f>IF(C180&lt;&gt;"Zw. Zweckg. Kollekte","",IF(G180&lt;&gt;"",CONCATENATE(X180,2,VLOOKUP(G180,'Eingabe Zweckbestimmungen'!$C:$E,3,FALSE)),CONCATENATE(X180,2000))*1)</f>
        <v/>
      </c>
      <c r="S180" s="22" t="str">
        <f t="shared" si="26"/>
        <v/>
      </c>
      <c r="T180" s="22" t="str">
        <f>IF(C180&lt;&gt;"Zw. Zweckg. Spende","",IF(G180&lt;&gt;"",CONCATENATE(X180,3,VLOOKUP(G180,'Eingabe Zweckbestimmungen'!C:E,3,FALSE))*1,CONCATENATE(X180,3000)*1))</f>
        <v/>
      </c>
      <c r="U180" s="22" t="str">
        <f t="shared" si="27"/>
        <v/>
      </c>
      <c r="V180" s="22" t="str">
        <f>IF(C180&lt;&gt;"Zw. Freie weiterzuleitende Kollekte","",IF(G180&lt;&gt;"",CONCATENATE(X180,4,VLOOKUP(G180,'Eingabe Zweckbestimmungen'!$H:$J,3,FALSE))*1,CONCATENATE(X180,4000)*1))</f>
        <v/>
      </c>
      <c r="W180" s="22" t="str">
        <f t="shared" si="28"/>
        <v/>
      </c>
      <c r="X180" s="160">
        <f>IFERROR(VLOOKUP(M180,'Stammdaten Girokonten'!$I:$K,3,FALSE),0)</f>
        <v>0</v>
      </c>
      <c r="AD180" s="202" t="str">
        <f t="shared" si="30"/>
        <v/>
      </c>
      <c r="AE180" s="203" t="str">
        <f t="shared" si="31"/>
        <v/>
      </c>
      <c r="AF180" s="204" t="str">
        <f t="shared" si="32"/>
        <v/>
      </c>
    </row>
    <row r="181" spans="1:32" x14ac:dyDescent="0.25">
      <c r="A181" s="22" t="str">
        <f t="shared" si="24"/>
        <v/>
      </c>
      <c r="B181" s="77" t="str">
        <f t="shared" si="29"/>
        <v/>
      </c>
      <c r="C181" s="149"/>
      <c r="D181" s="150" t="str">
        <f t="shared" si="22"/>
        <v/>
      </c>
      <c r="E181" s="147" t="str">
        <f t="shared" si="23"/>
        <v/>
      </c>
      <c r="F181" s="144"/>
      <c r="G181" s="148"/>
      <c r="H181" s="85" t="str">
        <f t="shared" si="25"/>
        <v/>
      </c>
      <c r="I181" s="158"/>
      <c r="J181" s="158"/>
      <c r="K181" s="158"/>
      <c r="L181" s="158"/>
      <c r="M181" s="154"/>
      <c r="N181" s="154"/>
      <c r="O181" s="154"/>
      <c r="P181" s="142"/>
      <c r="Q181" s="22" t="str">
        <f>IF(C181&lt;&gt;"Pflichtkollekte","",IF(F181&lt;&gt;"",CONCATENATE(X181,1,VLOOKUP(F181,'Eingabe Zweckbestimmungen'!$M:$O,3,FALSE)),CONCATENATE(X181,1000))*1)</f>
        <v/>
      </c>
      <c r="R181" s="22" t="str">
        <f>IF(C181&lt;&gt;"Zw. Zweckg. Kollekte","",IF(G181&lt;&gt;"",CONCATENATE(X181,2,VLOOKUP(G181,'Eingabe Zweckbestimmungen'!$C:$E,3,FALSE)),CONCATENATE(X181,2000))*1)</f>
        <v/>
      </c>
      <c r="S181" s="22" t="str">
        <f t="shared" si="26"/>
        <v/>
      </c>
      <c r="T181" s="22" t="str">
        <f>IF(C181&lt;&gt;"Zw. Zweckg. Spende","",IF(G181&lt;&gt;"",CONCATENATE(X181,3,VLOOKUP(G181,'Eingabe Zweckbestimmungen'!C:E,3,FALSE))*1,CONCATENATE(X181,3000)*1))</f>
        <v/>
      </c>
      <c r="U181" s="22" t="str">
        <f t="shared" si="27"/>
        <v/>
      </c>
      <c r="V181" s="22" t="str">
        <f>IF(C181&lt;&gt;"Zw. Freie weiterzuleitende Kollekte","",IF(G181&lt;&gt;"",CONCATENATE(X181,4,VLOOKUP(G181,'Eingabe Zweckbestimmungen'!$H:$J,3,FALSE))*1,CONCATENATE(X181,4000)*1))</f>
        <v/>
      </c>
      <c r="W181" s="22" t="str">
        <f t="shared" si="28"/>
        <v/>
      </c>
      <c r="X181" s="160">
        <f>IFERROR(VLOOKUP(M181,'Stammdaten Girokonten'!$I:$K,3,FALSE),0)</f>
        <v>0</v>
      </c>
      <c r="AD181" s="202" t="str">
        <f t="shared" si="30"/>
        <v/>
      </c>
      <c r="AE181" s="203" t="str">
        <f t="shared" si="31"/>
        <v/>
      </c>
      <c r="AF181" s="204" t="str">
        <f t="shared" si="32"/>
        <v/>
      </c>
    </row>
    <row r="182" spans="1:32" x14ac:dyDescent="0.25">
      <c r="A182" s="22" t="str">
        <f t="shared" si="24"/>
        <v/>
      </c>
      <c r="B182" s="77" t="str">
        <f t="shared" si="29"/>
        <v/>
      </c>
      <c r="C182" s="149"/>
      <c r="D182" s="150" t="str">
        <f t="shared" ref="D182:D245" si="33">IF(LEFT(C182,5)="Zw. Z","Zweckbestimmung",IF(LEFT(C182,6)="Zw. fr","weiterzuleitende",""))</f>
        <v/>
      </c>
      <c r="E182" s="147" t="str">
        <f t="shared" ref="E182:E245" si="34">IF(C182="Freie Kollekte",4001,IF(C182="Freie Spende",5001,""))</f>
        <v/>
      </c>
      <c r="F182" s="144"/>
      <c r="G182" s="148"/>
      <c r="H182" s="85" t="str">
        <f t="shared" si="25"/>
        <v/>
      </c>
      <c r="I182" s="158"/>
      <c r="J182" s="158"/>
      <c r="K182" s="158"/>
      <c r="L182" s="158"/>
      <c r="M182" s="154"/>
      <c r="N182" s="154"/>
      <c r="O182" s="154"/>
      <c r="P182" s="142"/>
      <c r="Q182" s="22" t="str">
        <f>IF(C182&lt;&gt;"Pflichtkollekte","",IF(F182&lt;&gt;"",CONCATENATE(X182,1,VLOOKUP(F182,'Eingabe Zweckbestimmungen'!$M:$O,3,FALSE)),CONCATENATE(X182,1000))*1)</f>
        <v/>
      </c>
      <c r="R182" s="22" t="str">
        <f>IF(C182&lt;&gt;"Zw. Zweckg. Kollekte","",IF(G182&lt;&gt;"",CONCATENATE(X182,2,VLOOKUP(G182,'Eingabe Zweckbestimmungen'!$C:$E,3,FALSE)),CONCATENATE(X182,2000))*1)</f>
        <v/>
      </c>
      <c r="S182" s="22" t="str">
        <f t="shared" si="26"/>
        <v/>
      </c>
      <c r="T182" s="22" t="str">
        <f>IF(C182&lt;&gt;"Zw. Zweckg. Spende","",IF(G182&lt;&gt;"",CONCATENATE(X182,3,VLOOKUP(G182,'Eingabe Zweckbestimmungen'!C:E,3,FALSE))*1,CONCATENATE(X182,3000)*1))</f>
        <v/>
      </c>
      <c r="U182" s="22" t="str">
        <f t="shared" si="27"/>
        <v/>
      </c>
      <c r="V182" s="22" t="str">
        <f>IF(C182&lt;&gt;"Zw. Freie weiterzuleitende Kollekte","",IF(G182&lt;&gt;"",CONCATENATE(X182,4,VLOOKUP(G182,'Eingabe Zweckbestimmungen'!$H:$J,3,FALSE))*1,CONCATENATE(X182,4000)*1))</f>
        <v/>
      </c>
      <c r="W182" s="22" t="str">
        <f t="shared" si="28"/>
        <v/>
      </c>
      <c r="X182" s="160">
        <f>IFERROR(VLOOKUP(M182,'Stammdaten Girokonten'!$I:$K,3,FALSE),0)</f>
        <v>0</v>
      </c>
      <c r="AD182" s="202" t="str">
        <f t="shared" si="30"/>
        <v/>
      </c>
      <c r="AE182" s="203" t="str">
        <f t="shared" si="31"/>
        <v/>
      </c>
      <c r="AF182" s="204" t="str">
        <f t="shared" si="32"/>
        <v/>
      </c>
    </row>
    <row r="183" spans="1:32" x14ac:dyDescent="0.25">
      <c r="A183" s="22" t="str">
        <f t="shared" si="24"/>
        <v/>
      </c>
      <c r="B183" s="77" t="str">
        <f t="shared" si="29"/>
        <v/>
      </c>
      <c r="C183" s="149"/>
      <c r="D183" s="150" t="str">
        <f t="shared" si="33"/>
        <v/>
      </c>
      <c r="E183" s="147" t="str">
        <f t="shared" si="34"/>
        <v/>
      </c>
      <c r="F183" s="144"/>
      <c r="G183" s="148"/>
      <c r="H183" s="85" t="str">
        <f t="shared" si="25"/>
        <v/>
      </c>
      <c r="I183" s="158"/>
      <c r="J183" s="158"/>
      <c r="K183" s="158"/>
      <c r="L183" s="158"/>
      <c r="M183" s="154"/>
      <c r="N183" s="154"/>
      <c r="O183" s="154"/>
      <c r="P183" s="142"/>
      <c r="Q183" s="22" t="str">
        <f>IF(C183&lt;&gt;"Pflichtkollekte","",IF(F183&lt;&gt;"",CONCATENATE(X183,1,VLOOKUP(F183,'Eingabe Zweckbestimmungen'!$M:$O,3,FALSE)),CONCATENATE(X183,1000))*1)</f>
        <v/>
      </c>
      <c r="R183" s="22" t="str">
        <f>IF(C183&lt;&gt;"Zw. Zweckg. Kollekte","",IF(G183&lt;&gt;"",CONCATENATE(X183,2,VLOOKUP(G183,'Eingabe Zweckbestimmungen'!$C:$E,3,FALSE)),CONCATENATE(X183,2000))*1)</f>
        <v/>
      </c>
      <c r="S183" s="22" t="str">
        <f t="shared" si="26"/>
        <v/>
      </c>
      <c r="T183" s="22" t="str">
        <f>IF(C183&lt;&gt;"Zw. Zweckg. Spende","",IF(G183&lt;&gt;"",CONCATENATE(X183,3,VLOOKUP(G183,'Eingabe Zweckbestimmungen'!C:E,3,FALSE))*1,CONCATENATE(X183,3000)*1))</f>
        <v/>
      </c>
      <c r="U183" s="22" t="str">
        <f t="shared" si="27"/>
        <v/>
      </c>
      <c r="V183" s="22" t="str">
        <f>IF(C183&lt;&gt;"Zw. Freie weiterzuleitende Kollekte","",IF(G183&lt;&gt;"",CONCATENATE(X183,4,VLOOKUP(G183,'Eingabe Zweckbestimmungen'!$H:$J,3,FALSE))*1,CONCATENATE(X183,4000)*1))</f>
        <v/>
      </c>
      <c r="W183" s="22" t="str">
        <f t="shared" si="28"/>
        <v/>
      </c>
      <c r="X183" s="160">
        <f>IFERROR(VLOOKUP(M183,'Stammdaten Girokonten'!$I:$K,3,FALSE),0)</f>
        <v>0</v>
      </c>
      <c r="AD183" s="202" t="str">
        <f t="shared" si="30"/>
        <v/>
      </c>
      <c r="AE183" s="203" t="str">
        <f t="shared" si="31"/>
        <v/>
      </c>
      <c r="AF183" s="204" t="str">
        <f t="shared" si="32"/>
        <v/>
      </c>
    </row>
    <row r="184" spans="1:32" x14ac:dyDescent="0.25">
      <c r="A184" s="22" t="str">
        <f t="shared" si="24"/>
        <v/>
      </c>
      <c r="B184" s="77" t="str">
        <f t="shared" si="29"/>
        <v/>
      </c>
      <c r="C184" s="149"/>
      <c r="D184" s="150" t="str">
        <f t="shared" si="33"/>
        <v/>
      </c>
      <c r="E184" s="147" t="str">
        <f t="shared" si="34"/>
        <v/>
      </c>
      <c r="F184" s="144"/>
      <c r="G184" s="148"/>
      <c r="H184" s="85" t="str">
        <f t="shared" si="25"/>
        <v/>
      </c>
      <c r="I184" s="158"/>
      <c r="J184" s="158"/>
      <c r="K184" s="158"/>
      <c r="L184" s="158"/>
      <c r="M184" s="154"/>
      <c r="N184" s="154"/>
      <c r="O184" s="154"/>
      <c r="P184" s="142"/>
      <c r="Q184" s="22" t="str">
        <f>IF(C184&lt;&gt;"Pflichtkollekte","",IF(F184&lt;&gt;"",CONCATENATE(X184,1,VLOOKUP(F184,'Eingabe Zweckbestimmungen'!$M:$O,3,FALSE)),CONCATENATE(X184,1000))*1)</f>
        <v/>
      </c>
      <c r="R184" s="22" t="str">
        <f>IF(C184&lt;&gt;"Zw. Zweckg. Kollekte","",IF(G184&lt;&gt;"",CONCATENATE(X184,2,VLOOKUP(G184,'Eingabe Zweckbestimmungen'!$C:$E,3,FALSE)),CONCATENATE(X184,2000))*1)</f>
        <v/>
      </c>
      <c r="S184" s="22" t="str">
        <f t="shared" si="26"/>
        <v/>
      </c>
      <c r="T184" s="22" t="str">
        <f>IF(C184&lt;&gt;"Zw. Zweckg. Spende","",IF(G184&lt;&gt;"",CONCATENATE(X184,3,VLOOKUP(G184,'Eingabe Zweckbestimmungen'!C:E,3,FALSE))*1,CONCATENATE(X184,3000)*1))</f>
        <v/>
      </c>
      <c r="U184" s="22" t="str">
        <f t="shared" si="27"/>
        <v/>
      </c>
      <c r="V184" s="22" t="str">
        <f>IF(C184&lt;&gt;"Zw. Freie weiterzuleitende Kollekte","",IF(G184&lt;&gt;"",CONCATENATE(X184,4,VLOOKUP(G184,'Eingabe Zweckbestimmungen'!$H:$J,3,FALSE))*1,CONCATENATE(X184,4000)*1))</f>
        <v/>
      </c>
      <c r="W184" s="22" t="str">
        <f t="shared" si="28"/>
        <v/>
      </c>
      <c r="X184" s="160">
        <f>IFERROR(VLOOKUP(M184,'Stammdaten Girokonten'!$I:$K,3,FALSE),0)</f>
        <v>0</v>
      </c>
      <c r="AD184" s="202" t="str">
        <f t="shared" si="30"/>
        <v/>
      </c>
      <c r="AE184" s="203" t="str">
        <f t="shared" si="31"/>
        <v/>
      </c>
      <c r="AF184" s="204" t="str">
        <f t="shared" si="32"/>
        <v/>
      </c>
    </row>
    <row r="185" spans="1:32" x14ac:dyDescent="0.25">
      <c r="A185" s="22" t="str">
        <f t="shared" si="24"/>
        <v/>
      </c>
      <c r="B185" s="77" t="str">
        <f t="shared" si="29"/>
        <v/>
      </c>
      <c r="C185" s="149"/>
      <c r="D185" s="150" t="str">
        <f t="shared" si="33"/>
        <v/>
      </c>
      <c r="E185" s="147" t="str">
        <f t="shared" si="34"/>
        <v/>
      </c>
      <c r="F185" s="144"/>
      <c r="G185" s="148"/>
      <c r="H185" s="85" t="str">
        <f t="shared" si="25"/>
        <v/>
      </c>
      <c r="I185" s="158"/>
      <c r="J185" s="158"/>
      <c r="K185" s="158"/>
      <c r="L185" s="158"/>
      <c r="M185" s="154"/>
      <c r="N185" s="154"/>
      <c r="O185" s="154"/>
      <c r="P185" s="142"/>
      <c r="Q185" s="22" t="str">
        <f>IF(C185&lt;&gt;"Pflichtkollekte","",IF(F185&lt;&gt;"",CONCATENATE(X185,1,VLOOKUP(F185,'Eingabe Zweckbestimmungen'!$M:$O,3,FALSE)),CONCATENATE(X185,1000))*1)</f>
        <v/>
      </c>
      <c r="R185" s="22" t="str">
        <f>IF(C185&lt;&gt;"Zw. Zweckg. Kollekte","",IF(G185&lt;&gt;"",CONCATENATE(X185,2,VLOOKUP(G185,'Eingabe Zweckbestimmungen'!$C:$E,3,FALSE)),CONCATENATE(X185,2000))*1)</f>
        <v/>
      </c>
      <c r="S185" s="22" t="str">
        <f t="shared" si="26"/>
        <v/>
      </c>
      <c r="T185" s="22" t="str">
        <f>IF(C185&lt;&gt;"Zw. Zweckg. Spende","",IF(G185&lt;&gt;"",CONCATENATE(X185,3,VLOOKUP(G185,'Eingabe Zweckbestimmungen'!C:E,3,FALSE))*1,CONCATENATE(X185,3000)*1))</f>
        <v/>
      </c>
      <c r="U185" s="22" t="str">
        <f t="shared" si="27"/>
        <v/>
      </c>
      <c r="V185" s="22" t="str">
        <f>IF(C185&lt;&gt;"Zw. Freie weiterzuleitende Kollekte","",IF(G185&lt;&gt;"",CONCATENATE(X185,4,VLOOKUP(G185,'Eingabe Zweckbestimmungen'!$H:$J,3,FALSE))*1,CONCATENATE(X185,4000)*1))</f>
        <v/>
      </c>
      <c r="W185" s="22" t="str">
        <f t="shared" si="28"/>
        <v/>
      </c>
      <c r="X185" s="160">
        <f>IFERROR(VLOOKUP(M185,'Stammdaten Girokonten'!$I:$K,3,FALSE),0)</f>
        <v>0</v>
      </c>
      <c r="AD185" s="202" t="str">
        <f t="shared" si="30"/>
        <v/>
      </c>
      <c r="AE185" s="203" t="str">
        <f t="shared" si="31"/>
        <v/>
      </c>
      <c r="AF185" s="204" t="str">
        <f t="shared" si="32"/>
        <v/>
      </c>
    </row>
    <row r="186" spans="1:32" x14ac:dyDescent="0.25">
      <c r="A186" s="22" t="str">
        <f t="shared" si="24"/>
        <v/>
      </c>
      <c r="B186" s="77" t="str">
        <f t="shared" si="29"/>
        <v/>
      </c>
      <c r="C186" s="149"/>
      <c r="D186" s="150" t="str">
        <f t="shared" si="33"/>
        <v/>
      </c>
      <c r="E186" s="147" t="str">
        <f t="shared" si="34"/>
        <v/>
      </c>
      <c r="F186" s="144"/>
      <c r="G186" s="148"/>
      <c r="H186" s="85" t="str">
        <f t="shared" si="25"/>
        <v/>
      </c>
      <c r="I186" s="158"/>
      <c r="J186" s="158"/>
      <c r="K186" s="158"/>
      <c r="L186" s="158"/>
      <c r="M186" s="154"/>
      <c r="N186" s="154"/>
      <c r="O186" s="154"/>
      <c r="P186" s="142"/>
      <c r="Q186" s="22" t="str">
        <f>IF(C186&lt;&gt;"Pflichtkollekte","",IF(F186&lt;&gt;"",CONCATENATE(X186,1,VLOOKUP(F186,'Eingabe Zweckbestimmungen'!$M:$O,3,FALSE)),CONCATENATE(X186,1000))*1)</f>
        <v/>
      </c>
      <c r="R186" s="22" t="str">
        <f>IF(C186&lt;&gt;"Zw. Zweckg. Kollekte","",IF(G186&lt;&gt;"",CONCATENATE(X186,2,VLOOKUP(G186,'Eingabe Zweckbestimmungen'!$C:$E,3,FALSE)),CONCATENATE(X186,2000))*1)</f>
        <v/>
      </c>
      <c r="S186" s="22" t="str">
        <f t="shared" si="26"/>
        <v/>
      </c>
      <c r="T186" s="22" t="str">
        <f>IF(C186&lt;&gt;"Zw. Zweckg. Spende","",IF(G186&lt;&gt;"",CONCATENATE(X186,3,VLOOKUP(G186,'Eingabe Zweckbestimmungen'!C:E,3,FALSE))*1,CONCATENATE(X186,3000)*1))</f>
        <v/>
      </c>
      <c r="U186" s="22" t="str">
        <f t="shared" si="27"/>
        <v/>
      </c>
      <c r="V186" s="22" t="str">
        <f>IF(C186&lt;&gt;"Zw. Freie weiterzuleitende Kollekte","",IF(G186&lt;&gt;"",CONCATENATE(X186,4,VLOOKUP(G186,'Eingabe Zweckbestimmungen'!$H:$J,3,FALSE))*1,CONCATENATE(X186,4000)*1))</f>
        <v/>
      </c>
      <c r="W186" s="22" t="str">
        <f t="shared" si="28"/>
        <v/>
      </c>
      <c r="X186" s="160">
        <f>IFERROR(VLOOKUP(M186,'Stammdaten Girokonten'!$I:$K,3,FALSE),0)</f>
        <v>0</v>
      </c>
      <c r="AD186" s="202" t="str">
        <f t="shared" si="30"/>
        <v/>
      </c>
      <c r="AE186" s="203" t="str">
        <f t="shared" si="31"/>
        <v/>
      </c>
      <c r="AF186" s="204" t="str">
        <f t="shared" si="32"/>
        <v/>
      </c>
    </row>
    <row r="187" spans="1:32" x14ac:dyDescent="0.25">
      <c r="A187" s="22" t="str">
        <f t="shared" si="24"/>
        <v/>
      </c>
      <c r="B187" s="77" t="str">
        <f t="shared" si="29"/>
        <v/>
      </c>
      <c r="C187" s="149"/>
      <c r="D187" s="150" t="str">
        <f t="shared" si="33"/>
        <v/>
      </c>
      <c r="E187" s="147" t="str">
        <f t="shared" si="34"/>
        <v/>
      </c>
      <c r="F187" s="144"/>
      <c r="G187" s="148"/>
      <c r="H187" s="85" t="str">
        <f t="shared" si="25"/>
        <v/>
      </c>
      <c r="I187" s="158"/>
      <c r="J187" s="158"/>
      <c r="K187" s="158"/>
      <c r="L187" s="158"/>
      <c r="M187" s="154"/>
      <c r="N187" s="154"/>
      <c r="O187" s="154"/>
      <c r="P187" s="142"/>
      <c r="Q187" s="22" t="str">
        <f>IF(C187&lt;&gt;"Pflichtkollekte","",IF(F187&lt;&gt;"",CONCATENATE(X187,1,VLOOKUP(F187,'Eingabe Zweckbestimmungen'!$M:$O,3,FALSE)),CONCATENATE(X187,1000))*1)</f>
        <v/>
      </c>
      <c r="R187" s="22" t="str">
        <f>IF(C187&lt;&gt;"Zw. Zweckg. Kollekte","",IF(G187&lt;&gt;"",CONCATENATE(X187,2,VLOOKUP(G187,'Eingabe Zweckbestimmungen'!$C:$E,3,FALSE)),CONCATENATE(X187,2000))*1)</f>
        <v/>
      </c>
      <c r="S187" s="22" t="str">
        <f t="shared" si="26"/>
        <v/>
      </c>
      <c r="T187" s="22" t="str">
        <f>IF(C187&lt;&gt;"Zw. Zweckg. Spende","",IF(G187&lt;&gt;"",CONCATENATE(X187,3,VLOOKUP(G187,'Eingabe Zweckbestimmungen'!C:E,3,FALSE))*1,CONCATENATE(X187,3000)*1))</f>
        <v/>
      </c>
      <c r="U187" s="22" t="str">
        <f t="shared" si="27"/>
        <v/>
      </c>
      <c r="V187" s="22" t="str">
        <f>IF(C187&lt;&gt;"Zw. Freie weiterzuleitende Kollekte","",IF(G187&lt;&gt;"",CONCATENATE(X187,4,VLOOKUP(G187,'Eingabe Zweckbestimmungen'!$H:$J,3,FALSE))*1,CONCATENATE(X187,4000)*1))</f>
        <v/>
      </c>
      <c r="W187" s="22" t="str">
        <f t="shared" si="28"/>
        <v/>
      </c>
      <c r="X187" s="160">
        <f>IFERROR(VLOOKUP(M187,'Stammdaten Girokonten'!$I:$K,3,FALSE),0)</f>
        <v>0</v>
      </c>
      <c r="AD187" s="202" t="str">
        <f t="shared" si="30"/>
        <v/>
      </c>
      <c r="AE187" s="203" t="str">
        <f t="shared" si="31"/>
        <v/>
      </c>
      <c r="AF187" s="204" t="str">
        <f t="shared" si="32"/>
        <v/>
      </c>
    </row>
    <row r="188" spans="1:32" x14ac:dyDescent="0.25">
      <c r="A188" s="22" t="str">
        <f t="shared" si="24"/>
        <v/>
      </c>
      <c r="B188" s="77" t="str">
        <f t="shared" si="29"/>
        <v/>
      </c>
      <c r="C188" s="149"/>
      <c r="D188" s="150" t="str">
        <f t="shared" si="33"/>
        <v/>
      </c>
      <c r="E188" s="147" t="str">
        <f t="shared" si="34"/>
        <v/>
      </c>
      <c r="F188" s="144"/>
      <c r="G188" s="148"/>
      <c r="H188" s="85" t="str">
        <f t="shared" si="25"/>
        <v/>
      </c>
      <c r="I188" s="158"/>
      <c r="J188" s="158"/>
      <c r="K188" s="158"/>
      <c r="L188" s="158"/>
      <c r="M188" s="154"/>
      <c r="N188" s="154"/>
      <c r="O188" s="154"/>
      <c r="P188" s="142"/>
      <c r="Q188" s="22" t="str">
        <f>IF(C188&lt;&gt;"Pflichtkollekte","",IF(F188&lt;&gt;"",CONCATENATE(X188,1,VLOOKUP(F188,'Eingabe Zweckbestimmungen'!$M:$O,3,FALSE)),CONCATENATE(X188,1000))*1)</f>
        <v/>
      </c>
      <c r="R188" s="22" t="str">
        <f>IF(C188&lt;&gt;"Zw. Zweckg. Kollekte","",IF(G188&lt;&gt;"",CONCATENATE(X188,2,VLOOKUP(G188,'Eingabe Zweckbestimmungen'!$C:$E,3,FALSE)),CONCATENATE(X188,2000))*1)</f>
        <v/>
      </c>
      <c r="S188" s="22" t="str">
        <f t="shared" si="26"/>
        <v/>
      </c>
      <c r="T188" s="22" t="str">
        <f>IF(C188&lt;&gt;"Zw. Zweckg. Spende","",IF(G188&lt;&gt;"",CONCATENATE(X188,3,VLOOKUP(G188,'Eingabe Zweckbestimmungen'!C:E,3,FALSE))*1,CONCATENATE(X188,3000)*1))</f>
        <v/>
      </c>
      <c r="U188" s="22" t="str">
        <f t="shared" si="27"/>
        <v/>
      </c>
      <c r="V188" s="22" t="str">
        <f>IF(C188&lt;&gt;"Zw. Freie weiterzuleitende Kollekte","",IF(G188&lt;&gt;"",CONCATENATE(X188,4,VLOOKUP(G188,'Eingabe Zweckbestimmungen'!$H:$J,3,FALSE))*1,CONCATENATE(X188,4000)*1))</f>
        <v/>
      </c>
      <c r="W188" s="22" t="str">
        <f t="shared" si="28"/>
        <v/>
      </c>
      <c r="X188" s="160">
        <f>IFERROR(VLOOKUP(M188,'Stammdaten Girokonten'!$I:$K,3,FALSE),0)</f>
        <v>0</v>
      </c>
      <c r="AD188" s="202" t="str">
        <f t="shared" si="30"/>
        <v/>
      </c>
      <c r="AE188" s="203" t="str">
        <f t="shared" si="31"/>
        <v/>
      </c>
      <c r="AF188" s="204" t="str">
        <f t="shared" si="32"/>
        <v/>
      </c>
    </row>
    <row r="189" spans="1:32" x14ac:dyDescent="0.25">
      <c r="A189" s="22" t="str">
        <f t="shared" si="24"/>
        <v/>
      </c>
      <c r="B189" s="77" t="str">
        <f t="shared" si="29"/>
        <v/>
      </c>
      <c r="C189" s="149"/>
      <c r="D189" s="150" t="str">
        <f t="shared" si="33"/>
        <v/>
      </c>
      <c r="E189" s="147" t="str">
        <f t="shared" si="34"/>
        <v/>
      </c>
      <c r="F189" s="144"/>
      <c r="G189" s="148"/>
      <c r="H189" s="85" t="str">
        <f t="shared" si="25"/>
        <v/>
      </c>
      <c r="I189" s="158"/>
      <c r="J189" s="158"/>
      <c r="K189" s="158"/>
      <c r="L189" s="158"/>
      <c r="M189" s="154"/>
      <c r="N189" s="154"/>
      <c r="O189" s="154"/>
      <c r="P189" s="142"/>
      <c r="Q189" s="22" t="str">
        <f>IF(C189&lt;&gt;"Pflichtkollekte","",IF(F189&lt;&gt;"",CONCATENATE(X189,1,VLOOKUP(F189,'Eingabe Zweckbestimmungen'!$M:$O,3,FALSE)),CONCATENATE(X189,1000))*1)</f>
        <v/>
      </c>
      <c r="R189" s="22" t="str">
        <f>IF(C189&lt;&gt;"Zw. Zweckg. Kollekte","",IF(G189&lt;&gt;"",CONCATENATE(X189,2,VLOOKUP(G189,'Eingabe Zweckbestimmungen'!$C:$E,3,FALSE)),CONCATENATE(X189,2000))*1)</f>
        <v/>
      </c>
      <c r="S189" s="22" t="str">
        <f t="shared" si="26"/>
        <v/>
      </c>
      <c r="T189" s="22" t="str">
        <f>IF(C189&lt;&gt;"Zw. Zweckg. Spende","",IF(G189&lt;&gt;"",CONCATENATE(X189,3,VLOOKUP(G189,'Eingabe Zweckbestimmungen'!C:E,3,FALSE))*1,CONCATENATE(X189,3000)*1))</f>
        <v/>
      </c>
      <c r="U189" s="22" t="str">
        <f t="shared" si="27"/>
        <v/>
      </c>
      <c r="V189" s="22" t="str">
        <f>IF(C189&lt;&gt;"Zw. Freie weiterzuleitende Kollekte","",IF(G189&lt;&gt;"",CONCATENATE(X189,4,VLOOKUP(G189,'Eingabe Zweckbestimmungen'!$H:$J,3,FALSE))*1,CONCATENATE(X189,4000)*1))</f>
        <v/>
      </c>
      <c r="W189" s="22" t="str">
        <f t="shared" si="28"/>
        <v/>
      </c>
      <c r="X189" s="160">
        <f>IFERROR(VLOOKUP(M189,'Stammdaten Girokonten'!$I:$K,3,FALSE),0)</f>
        <v>0</v>
      </c>
      <c r="AD189" s="202" t="str">
        <f t="shared" si="30"/>
        <v/>
      </c>
      <c r="AE189" s="203" t="str">
        <f t="shared" si="31"/>
        <v/>
      </c>
      <c r="AF189" s="204" t="str">
        <f t="shared" si="32"/>
        <v/>
      </c>
    </row>
    <row r="190" spans="1:32" x14ac:dyDescent="0.25">
      <c r="A190" s="22" t="str">
        <f t="shared" si="24"/>
        <v/>
      </c>
      <c r="B190" s="77" t="str">
        <f t="shared" si="29"/>
        <v/>
      </c>
      <c r="C190" s="149"/>
      <c r="D190" s="150" t="str">
        <f t="shared" si="33"/>
        <v/>
      </c>
      <c r="E190" s="147" t="str">
        <f t="shared" si="34"/>
        <v/>
      </c>
      <c r="F190" s="144"/>
      <c r="G190" s="148"/>
      <c r="H190" s="85" t="str">
        <f t="shared" si="25"/>
        <v/>
      </c>
      <c r="I190" s="158"/>
      <c r="J190" s="158"/>
      <c r="K190" s="158"/>
      <c r="L190" s="158"/>
      <c r="M190" s="154"/>
      <c r="N190" s="154"/>
      <c r="O190" s="154"/>
      <c r="P190" s="142"/>
      <c r="Q190" s="22" t="str">
        <f>IF(C190&lt;&gt;"Pflichtkollekte","",IF(F190&lt;&gt;"",CONCATENATE(X190,1,VLOOKUP(F190,'Eingabe Zweckbestimmungen'!$M:$O,3,FALSE)),CONCATENATE(X190,1000))*1)</f>
        <v/>
      </c>
      <c r="R190" s="22" t="str">
        <f>IF(C190&lt;&gt;"Zw. Zweckg. Kollekte","",IF(G190&lt;&gt;"",CONCATENATE(X190,2,VLOOKUP(G190,'Eingabe Zweckbestimmungen'!$C:$E,3,FALSE)),CONCATENATE(X190,2000))*1)</f>
        <v/>
      </c>
      <c r="S190" s="22" t="str">
        <f t="shared" si="26"/>
        <v/>
      </c>
      <c r="T190" s="22" t="str">
        <f>IF(C190&lt;&gt;"Zw. Zweckg. Spende","",IF(G190&lt;&gt;"",CONCATENATE(X190,3,VLOOKUP(G190,'Eingabe Zweckbestimmungen'!C:E,3,FALSE))*1,CONCATENATE(X190,3000)*1))</f>
        <v/>
      </c>
      <c r="U190" s="22" t="str">
        <f t="shared" si="27"/>
        <v/>
      </c>
      <c r="V190" s="22" t="str">
        <f>IF(C190&lt;&gt;"Zw. Freie weiterzuleitende Kollekte","",IF(G190&lt;&gt;"",CONCATENATE(X190,4,VLOOKUP(G190,'Eingabe Zweckbestimmungen'!$H:$J,3,FALSE))*1,CONCATENATE(X190,4000)*1))</f>
        <v/>
      </c>
      <c r="W190" s="22" t="str">
        <f t="shared" si="28"/>
        <v/>
      </c>
      <c r="X190" s="160">
        <f>IFERROR(VLOOKUP(M190,'Stammdaten Girokonten'!$I:$K,3,FALSE),0)</f>
        <v>0</v>
      </c>
      <c r="AD190" s="202" t="str">
        <f t="shared" si="30"/>
        <v/>
      </c>
      <c r="AE190" s="203" t="str">
        <f t="shared" si="31"/>
        <v/>
      </c>
      <c r="AF190" s="204" t="str">
        <f t="shared" si="32"/>
        <v/>
      </c>
    </row>
    <row r="191" spans="1:32" x14ac:dyDescent="0.25">
      <c r="A191" s="22" t="str">
        <f t="shared" si="24"/>
        <v/>
      </c>
      <c r="B191" s="77" t="str">
        <f t="shared" si="29"/>
        <v/>
      </c>
      <c r="C191" s="149"/>
      <c r="D191" s="150" t="str">
        <f t="shared" si="33"/>
        <v/>
      </c>
      <c r="E191" s="147" t="str">
        <f t="shared" si="34"/>
        <v/>
      </c>
      <c r="F191" s="144"/>
      <c r="G191" s="148"/>
      <c r="H191" s="85" t="str">
        <f t="shared" si="25"/>
        <v/>
      </c>
      <c r="I191" s="158"/>
      <c r="J191" s="158"/>
      <c r="K191" s="158"/>
      <c r="L191" s="158"/>
      <c r="M191" s="154"/>
      <c r="N191" s="154"/>
      <c r="O191" s="154"/>
      <c r="P191" s="142"/>
      <c r="Q191" s="22" t="str">
        <f>IF(C191&lt;&gt;"Pflichtkollekte","",IF(F191&lt;&gt;"",CONCATENATE(X191,1,VLOOKUP(F191,'Eingabe Zweckbestimmungen'!$M:$O,3,FALSE)),CONCATENATE(X191,1000))*1)</f>
        <v/>
      </c>
      <c r="R191" s="22" t="str">
        <f>IF(C191&lt;&gt;"Zw. Zweckg. Kollekte","",IF(G191&lt;&gt;"",CONCATENATE(X191,2,VLOOKUP(G191,'Eingabe Zweckbestimmungen'!$C:$E,3,FALSE)),CONCATENATE(X191,2000))*1)</f>
        <v/>
      </c>
      <c r="S191" s="22" t="str">
        <f t="shared" si="26"/>
        <v/>
      </c>
      <c r="T191" s="22" t="str">
        <f>IF(C191&lt;&gt;"Zw. Zweckg. Spende","",IF(G191&lt;&gt;"",CONCATENATE(X191,3,VLOOKUP(G191,'Eingabe Zweckbestimmungen'!C:E,3,FALSE))*1,CONCATENATE(X191,3000)*1))</f>
        <v/>
      </c>
      <c r="U191" s="22" t="str">
        <f t="shared" si="27"/>
        <v/>
      </c>
      <c r="V191" s="22" t="str">
        <f>IF(C191&lt;&gt;"Zw. Freie weiterzuleitende Kollekte","",IF(G191&lt;&gt;"",CONCATENATE(X191,4,VLOOKUP(G191,'Eingabe Zweckbestimmungen'!$H:$J,3,FALSE))*1,CONCATENATE(X191,4000)*1))</f>
        <v/>
      </c>
      <c r="W191" s="22" t="str">
        <f t="shared" si="28"/>
        <v/>
      </c>
      <c r="X191" s="160">
        <f>IFERROR(VLOOKUP(M191,'Stammdaten Girokonten'!$I:$K,3,FALSE),0)</f>
        <v>0</v>
      </c>
      <c r="AD191" s="202" t="str">
        <f t="shared" si="30"/>
        <v/>
      </c>
      <c r="AE191" s="203" t="str">
        <f t="shared" si="31"/>
        <v/>
      </c>
      <c r="AF191" s="204" t="str">
        <f t="shared" si="32"/>
        <v/>
      </c>
    </row>
    <row r="192" spans="1:32" x14ac:dyDescent="0.25">
      <c r="A192" s="22" t="str">
        <f t="shared" si="24"/>
        <v/>
      </c>
      <c r="B192" s="77" t="str">
        <f t="shared" si="29"/>
        <v/>
      </c>
      <c r="C192" s="149"/>
      <c r="D192" s="150" t="str">
        <f t="shared" si="33"/>
        <v/>
      </c>
      <c r="E192" s="147" t="str">
        <f t="shared" si="34"/>
        <v/>
      </c>
      <c r="F192" s="144"/>
      <c r="G192" s="148"/>
      <c r="H192" s="85" t="str">
        <f t="shared" si="25"/>
        <v/>
      </c>
      <c r="I192" s="158"/>
      <c r="J192" s="158"/>
      <c r="K192" s="158"/>
      <c r="L192" s="158"/>
      <c r="M192" s="154"/>
      <c r="N192" s="154"/>
      <c r="O192" s="154"/>
      <c r="P192" s="142"/>
      <c r="Q192" s="22" t="str">
        <f>IF(C192&lt;&gt;"Pflichtkollekte","",IF(F192&lt;&gt;"",CONCATENATE(X192,1,VLOOKUP(F192,'Eingabe Zweckbestimmungen'!$M:$O,3,FALSE)),CONCATENATE(X192,1000))*1)</f>
        <v/>
      </c>
      <c r="R192" s="22" t="str">
        <f>IF(C192&lt;&gt;"Zw. Zweckg. Kollekte","",IF(G192&lt;&gt;"",CONCATENATE(X192,2,VLOOKUP(G192,'Eingabe Zweckbestimmungen'!$C:$E,3,FALSE)),CONCATENATE(X192,2000))*1)</f>
        <v/>
      </c>
      <c r="S192" s="22" t="str">
        <f t="shared" si="26"/>
        <v/>
      </c>
      <c r="T192" s="22" t="str">
        <f>IF(C192&lt;&gt;"Zw. Zweckg. Spende","",IF(G192&lt;&gt;"",CONCATENATE(X192,3,VLOOKUP(G192,'Eingabe Zweckbestimmungen'!C:E,3,FALSE))*1,CONCATENATE(X192,3000)*1))</f>
        <v/>
      </c>
      <c r="U192" s="22" t="str">
        <f t="shared" si="27"/>
        <v/>
      </c>
      <c r="V192" s="22" t="str">
        <f>IF(C192&lt;&gt;"Zw. Freie weiterzuleitende Kollekte","",IF(G192&lt;&gt;"",CONCATENATE(X192,4,VLOOKUP(G192,'Eingabe Zweckbestimmungen'!$H:$J,3,FALSE))*1,CONCATENATE(X192,4000)*1))</f>
        <v/>
      </c>
      <c r="W192" s="22" t="str">
        <f t="shared" si="28"/>
        <v/>
      </c>
      <c r="X192" s="160">
        <f>IFERROR(VLOOKUP(M192,'Stammdaten Girokonten'!$I:$K,3,FALSE),0)</f>
        <v>0</v>
      </c>
      <c r="AD192" s="202" t="str">
        <f t="shared" si="30"/>
        <v/>
      </c>
      <c r="AE192" s="203" t="str">
        <f t="shared" si="31"/>
        <v/>
      </c>
      <c r="AF192" s="204" t="str">
        <f t="shared" si="32"/>
        <v/>
      </c>
    </row>
    <row r="193" spans="1:32" x14ac:dyDescent="0.25">
      <c r="A193" s="22" t="str">
        <f t="shared" si="24"/>
        <v/>
      </c>
      <c r="B193" s="77" t="str">
        <f t="shared" si="29"/>
        <v/>
      </c>
      <c r="C193" s="149"/>
      <c r="D193" s="150" t="str">
        <f t="shared" si="33"/>
        <v/>
      </c>
      <c r="E193" s="147" t="str">
        <f t="shared" si="34"/>
        <v/>
      </c>
      <c r="F193" s="144"/>
      <c r="G193" s="148"/>
      <c r="H193" s="85" t="str">
        <f t="shared" si="25"/>
        <v/>
      </c>
      <c r="I193" s="158"/>
      <c r="J193" s="158"/>
      <c r="K193" s="158"/>
      <c r="L193" s="158"/>
      <c r="M193" s="154"/>
      <c r="N193" s="154"/>
      <c r="O193" s="154"/>
      <c r="P193" s="142"/>
      <c r="Q193" s="22" t="str">
        <f>IF(C193&lt;&gt;"Pflichtkollekte","",IF(F193&lt;&gt;"",CONCATENATE(X193,1,VLOOKUP(F193,'Eingabe Zweckbestimmungen'!$M:$O,3,FALSE)),CONCATENATE(X193,1000))*1)</f>
        <v/>
      </c>
      <c r="R193" s="22" t="str">
        <f>IF(C193&lt;&gt;"Zw. Zweckg. Kollekte","",IF(G193&lt;&gt;"",CONCATENATE(X193,2,VLOOKUP(G193,'Eingabe Zweckbestimmungen'!$C:$E,3,FALSE)),CONCATENATE(X193,2000))*1)</f>
        <v/>
      </c>
      <c r="S193" s="22" t="str">
        <f t="shared" si="26"/>
        <v/>
      </c>
      <c r="T193" s="22" t="str">
        <f>IF(C193&lt;&gt;"Zw. Zweckg. Spende","",IF(G193&lt;&gt;"",CONCATENATE(X193,3,VLOOKUP(G193,'Eingabe Zweckbestimmungen'!C:E,3,FALSE))*1,CONCATENATE(X193,3000)*1))</f>
        <v/>
      </c>
      <c r="U193" s="22" t="str">
        <f t="shared" si="27"/>
        <v/>
      </c>
      <c r="V193" s="22" t="str">
        <f>IF(C193&lt;&gt;"Zw. Freie weiterzuleitende Kollekte","",IF(G193&lt;&gt;"",CONCATENATE(X193,4,VLOOKUP(G193,'Eingabe Zweckbestimmungen'!$H:$J,3,FALSE))*1,CONCATENATE(X193,4000)*1))</f>
        <v/>
      </c>
      <c r="W193" s="22" t="str">
        <f t="shared" si="28"/>
        <v/>
      </c>
      <c r="X193" s="160">
        <f>IFERROR(VLOOKUP(M193,'Stammdaten Girokonten'!$I:$K,3,FALSE),0)</f>
        <v>0</v>
      </c>
      <c r="AD193" s="202" t="str">
        <f t="shared" si="30"/>
        <v/>
      </c>
      <c r="AE193" s="203" t="str">
        <f t="shared" si="31"/>
        <v/>
      </c>
      <c r="AF193" s="204" t="str">
        <f t="shared" si="32"/>
        <v/>
      </c>
    </row>
    <row r="194" spans="1:32" x14ac:dyDescent="0.25">
      <c r="A194" s="22" t="str">
        <f t="shared" si="24"/>
        <v/>
      </c>
      <c r="B194" s="77" t="str">
        <f t="shared" si="29"/>
        <v/>
      </c>
      <c r="C194" s="149"/>
      <c r="D194" s="150" t="str">
        <f t="shared" si="33"/>
        <v/>
      </c>
      <c r="E194" s="147" t="str">
        <f t="shared" si="34"/>
        <v/>
      </c>
      <c r="F194" s="144"/>
      <c r="G194" s="148"/>
      <c r="H194" s="85" t="str">
        <f t="shared" si="25"/>
        <v/>
      </c>
      <c r="I194" s="158"/>
      <c r="J194" s="158"/>
      <c r="K194" s="158"/>
      <c r="L194" s="158"/>
      <c r="M194" s="154"/>
      <c r="N194" s="154"/>
      <c r="O194" s="154"/>
      <c r="P194" s="142"/>
      <c r="Q194" s="22" t="str">
        <f>IF(C194&lt;&gt;"Pflichtkollekte","",IF(F194&lt;&gt;"",CONCATENATE(X194,1,VLOOKUP(F194,'Eingabe Zweckbestimmungen'!$M:$O,3,FALSE)),CONCATENATE(X194,1000))*1)</f>
        <v/>
      </c>
      <c r="R194" s="22" t="str">
        <f>IF(C194&lt;&gt;"Zw. Zweckg. Kollekte","",IF(G194&lt;&gt;"",CONCATENATE(X194,2,VLOOKUP(G194,'Eingabe Zweckbestimmungen'!$C:$E,3,FALSE)),CONCATENATE(X194,2000))*1)</f>
        <v/>
      </c>
      <c r="S194" s="22" t="str">
        <f t="shared" si="26"/>
        <v/>
      </c>
      <c r="T194" s="22" t="str">
        <f>IF(C194&lt;&gt;"Zw. Zweckg. Spende","",IF(G194&lt;&gt;"",CONCATENATE(X194,3,VLOOKUP(G194,'Eingabe Zweckbestimmungen'!C:E,3,FALSE))*1,CONCATENATE(X194,3000)*1))</f>
        <v/>
      </c>
      <c r="U194" s="22" t="str">
        <f t="shared" si="27"/>
        <v/>
      </c>
      <c r="V194" s="22" t="str">
        <f>IF(C194&lt;&gt;"Zw. Freie weiterzuleitende Kollekte","",IF(G194&lt;&gt;"",CONCATENATE(X194,4,VLOOKUP(G194,'Eingabe Zweckbestimmungen'!$H:$J,3,FALSE))*1,CONCATENATE(X194,4000)*1))</f>
        <v/>
      </c>
      <c r="W194" s="22" t="str">
        <f t="shared" si="28"/>
        <v/>
      </c>
      <c r="X194" s="160">
        <f>IFERROR(VLOOKUP(M194,'Stammdaten Girokonten'!$I:$K,3,FALSE),0)</f>
        <v>0</v>
      </c>
      <c r="AD194" s="202" t="str">
        <f t="shared" si="30"/>
        <v/>
      </c>
      <c r="AE194" s="203" t="str">
        <f t="shared" si="31"/>
        <v/>
      </c>
      <c r="AF194" s="204" t="str">
        <f t="shared" si="32"/>
        <v/>
      </c>
    </row>
    <row r="195" spans="1:32" x14ac:dyDescent="0.25">
      <c r="A195" s="22" t="str">
        <f t="shared" si="24"/>
        <v/>
      </c>
      <c r="B195" s="77" t="str">
        <f t="shared" si="29"/>
        <v/>
      </c>
      <c r="C195" s="149"/>
      <c r="D195" s="150" t="str">
        <f t="shared" si="33"/>
        <v/>
      </c>
      <c r="E195" s="147" t="str">
        <f t="shared" si="34"/>
        <v/>
      </c>
      <c r="F195" s="144"/>
      <c r="G195" s="148"/>
      <c r="H195" s="85" t="str">
        <f t="shared" si="25"/>
        <v/>
      </c>
      <c r="I195" s="158"/>
      <c r="J195" s="158"/>
      <c r="K195" s="158"/>
      <c r="L195" s="158"/>
      <c r="M195" s="154"/>
      <c r="N195" s="154"/>
      <c r="O195" s="154"/>
      <c r="P195" s="142"/>
      <c r="Q195" s="22" t="str">
        <f>IF(C195&lt;&gt;"Pflichtkollekte","",IF(F195&lt;&gt;"",CONCATENATE(X195,1,VLOOKUP(F195,'Eingabe Zweckbestimmungen'!$M:$O,3,FALSE)),CONCATENATE(X195,1000))*1)</f>
        <v/>
      </c>
      <c r="R195" s="22" t="str">
        <f>IF(C195&lt;&gt;"Zw. Zweckg. Kollekte","",IF(G195&lt;&gt;"",CONCATENATE(X195,2,VLOOKUP(G195,'Eingabe Zweckbestimmungen'!$C:$E,3,FALSE)),CONCATENATE(X195,2000))*1)</f>
        <v/>
      </c>
      <c r="S195" s="22" t="str">
        <f t="shared" si="26"/>
        <v/>
      </c>
      <c r="T195" s="22" t="str">
        <f>IF(C195&lt;&gt;"Zw. Zweckg. Spende","",IF(G195&lt;&gt;"",CONCATENATE(X195,3,VLOOKUP(G195,'Eingabe Zweckbestimmungen'!C:E,3,FALSE))*1,CONCATENATE(X195,3000)*1))</f>
        <v/>
      </c>
      <c r="U195" s="22" t="str">
        <f t="shared" si="27"/>
        <v/>
      </c>
      <c r="V195" s="22" t="str">
        <f>IF(C195&lt;&gt;"Zw. Freie weiterzuleitende Kollekte","",IF(G195&lt;&gt;"",CONCATENATE(X195,4,VLOOKUP(G195,'Eingabe Zweckbestimmungen'!$H:$J,3,FALSE))*1,CONCATENATE(X195,4000)*1))</f>
        <v/>
      </c>
      <c r="W195" s="22" t="str">
        <f t="shared" si="28"/>
        <v/>
      </c>
      <c r="X195" s="160">
        <f>IFERROR(VLOOKUP(M195,'Stammdaten Girokonten'!$I:$K,3,FALSE),0)</f>
        <v>0</v>
      </c>
      <c r="AD195" s="202" t="str">
        <f t="shared" si="30"/>
        <v/>
      </c>
      <c r="AE195" s="203" t="str">
        <f t="shared" si="31"/>
        <v/>
      </c>
      <c r="AF195" s="204" t="str">
        <f t="shared" si="32"/>
        <v/>
      </c>
    </row>
    <row r="196" spans="1:32" x14ac:dyDescent="0.25">
      <c r="A196" s="22" t="str">
        <f t="shared" si="24"/>
        <v/>
      </c>
      <c r="B196" s="77" t="str">
        <f t="shared" si="29"/>
        <v/>
      </c>
      <c r="C196" s="149"/>
      <c r="D196" s="150" t="str">
        <f t="shared" si="33"/>
        <v/>
      </c>
      <c r="E196" s="147" t="str">
        <f t="shared" si="34"/>
        <v/>
      </c>
      <c r="F196" s="144"/>
      <c r="G196" s="148"/>
      <c r="H196" s="85" t="str">
        <f t="shared" si="25"/>
        <v/>
      </c>
      <c r="I196" s="158"/>
      <c r="J196" s="158"/>
      <c r="K196" s="158"/>
      <c r="L196" s="158"/>
      <c r="M196" s="154"/>
      <c r="N196" s="154"/>
      <c r="O196" s="154"/>
      <c r="P196" s="142"/>
      <c r="Q196" s="22" t="str">
        <f>IF(C196&lt;&gt;"Pflichtkollekte","",IF(F196&lt;&gt;"",CONCATENATE(X196,1,VLOOKUP(F196,'Eingabe Zweckbestimmungen'!$M:$O,3,FALSE)),CONCATENATE(X196,1000))*1)</f>
        <v/>
      </c>
      <c r="R196" s="22" t="str">
        <f>IF(C196&lt;&gt;"Zw. Zweckg. Kollekte","",IF(G196&lt;&gt;"",CONCATENATE(X196,2,VLOOKUP(G196,'Eingabe Zweckbestimmungen'!$C:$E,3,FALSE)),CONCATENATE(X196,2000))*1)</f>
        <v/>
      </c>
      <c r="S196" s="22" t="str">
        <f t="shared" si="26"/>
        <v/>
      </c>
      <c r="T196" s="22" t="str">
        <f>IF(C196&lt;&gt;"Zw. Zweckg. Spende","",IF(G196&lt;&gt;"",CONCATENATE(X196,3,VLOOKUP(G196,'Eingabe Zweckbestimmungen'!C:E,3,FALSE))*1,CONCATENATE(X196,3000)*1))</f>
        <v/>
      </c>
      <c r="U196" s="22" t="str">
        <f t="shared" si="27"/>
        <v/>
      </c>
      <c r="V196" s="22" t="str">
        <f>IF(C196&lt;&gt;"Zw. Freie weiterzuleitende Kollekte","",IF(G196&lt;&gt;"",CONCATENATE(X196,4,VLOOKUP(G196,'Eingabe Zweckbestimmungen'!$H:$J,3,FALSE))*1,CONCATENATE(X196,4000)*1))</f>
        <v/>
      </c>
      <c r="W196" s="22" t="str">
        <f t="shared" si="28"/>
        <v/>
      </c>
      <c r="X196" s="160">
        <f>IFERROR(VLOOKUP(M196,'Stammdaten Girokonten'!$I:$K,3,FALSE),0)</f>
        <v>0</v>
      </c>
      <c r="AD196" s="202" t="str">
        <f t="shared" si="30"/>
        <v/>
      </c>
      <c r="AE196" s="203" t="str">
        <f t="shared" si="31"/>
        <v/>
      </c>
      <c r="AF196" s="204" t="str">
        <f t="shared" si="32"/>
        <v/>
      </c>
    </row>
    <row r="197" spans="1:32" x14ac:dyDescent="0.25">
      <c r="A197" s="22" t="str">
        <f t="shared" si="24"/>
        <v/>
      </c>
      <c r="B197" s="77" t="str">
        <f t="shared" si="29"/>
        <v/>
      </c>
      <c r="C197" s="149"/>
      <c r="D197" s="150" t="str">
        <f t="shared" si="33"/>
        <v/>
      </c>
      <c r="E197" s="147" t="str">
        <f t="shared" si="34"/>
        <v/>
      </c>
      <c r="F197" s="144"/>
      <c r="G197" s="148"/>
      <c r="H197" s="85" t="str">
        <f t="shared" si="25"/>
        <v/>
      </c>
      <c r="I197" s="158"/>
      <c r="J197" s="158"/>
      <c r="K197" s="158"/>
      <c r="L197" s="158"/>
      <c r="M197" s="154"/>
      <c r="N197" s="154"/>
      <c r="O197" s="154"/>
      <c r="P197" s="142"/>
      <c r="Q197" s="22" t="str">
        <f>IF(C197&lt;&gt;"Pflichtkollekte","",IF(F197&lt;&gt;"",CONCATENATE(X197,1,VLOOKUP(F197,'Eingabe Zweckbestimmungen'!$M:$O,3,FALSE)),CONCATENATE(X197,1000))*1)</f>
        <v/>
      </c>
      <c r="R197" s="22" t="str">
        <f>IF(C197&lt;&gt;"Zw. Zweckg. Kollekte","",IF(G197&lt;&gt;"",CONCATENATE(X197,2,VLOOKUP(G197,'Eingabe Zweckbestimmungen'!$C:$E,3,FALSE)),CONCATENATE(X197,2000))*1)</f>
        <v/>
      </c>
      <c r="S197" s="22" t="str">
        <f t="shared" si="26"/>
        <v/>
      </c>
      <c r="T197" s="22" t="str">
        <f>IF(C197&lt;&gt;"Zw. Zweckg. Spende","",IF(G197&lt;&gt;"",CONCATENATE(X197,3,VLOOKUP(G197,'Eingabe Zweckbestimmungen'!C:E,3,FALSE))*1,CONCATENATE(X197,3000)*1))</f>
        <v/>
      </c>
      <c r="U197" s="22" t="str">
        <f t="shared" si="27"/>
        <v/>
      </c>
      <c r="V197" s="22" t="str">
        <f>IF(C197&lt;&gt;"Zw. Freie weiterzuleitende Kollekte","",IF(G197&lt;&gt;"",CONCATENATE(X197,4,VLOOKUP(G197,'Eingabe Zweckbestimmungen'!$H:$J,3,FALSE))*1,CONCATENATE(X197,4000)*1))</f>
        <v/>
      </c>
      <c r="W197" s="22" t="str">
        <f t="shared" si="28"/>
        <v/>
      </c>
      <c r="X197" s="160">
        <f>IFERROR(VLOOKUP(M197,'Stammdaten Girokonten'!$I:$K,3,FALSE),0)</f>
        <v>0</v>
      </c>
      <c r="AD197" s="202" t="str">
        <f t="shared" si="30"/>
        <v/>
      </c>
      <c r="AE197" s="203" t="str">
        <f t="shared" si="31"/>
        <v/>
      </c>
      <c r="AF197" s="204" t="str">
        <f t="shared" si="32"/>
        <v/>
      </c>
    </row>
    <row r="198" spans="1:32" x14ac:dyDescent="0.25">
      <c r="A198" s="22" t="str">
        <f t="shared" si="24"/>
        <v/>
      </c>
      <c r="B198" s="77" t="str">
        <f t="shared" si="29"/>
        <v/>
      </c>
      <c r="C198" s="149"/>
      <c r="D198" s="150" t="str">
        <f t="shared" si="33"/>
        <v/>
      </c>
      <c r="E198" s="147" t="str">
        <f t="shared" si="34"/>
        <v/>
      </c>
      <c r="F198" s="144"/>
      <c r="G198" s="148"/>
      <c r="H198" s="85" t="str">
        <f t="shared" si="25"/>
        <v/>
      </c>
      <c r="I198" s="158"/>
      <c r="J198" s="158"/>
      <c r="K198" s="158"/>
      <c r="L198" s="158"/>
      <c r="M198" s="154"/>
      <c r="N198" s="154"/>
      <c r="O198" s="154"/>
      <c r="P198" s="142"/>
      <c r="Q198" s="22" t="str">
        <f>IF(C198&lt;&gt;"Pflichtkollekte","",IF(F198&lt;&gt;"",CONCATENATE(X198,1,VLOOKUP(F198,'Eingabe Zweckbestimmungen'!$M:$O,3,FALSE)),CONCATENATE(X198,1000))*1)</f>
        <v/>
      </c>
      <c r="R198" s="22" t="str">
        <f>IF(C198&lt;&gt;"Zw. Zweckg. Kollekte","",IF(G198&lt;&gt;"",CONCATENATE(X198,2,VLOOKUP(G198,'Eingabe Zweckbestimmungen'!$C:$E,3,FALSE)),CONCATENATE(X198,2000))*1)</f>
        <v/>
      </c>
      <c r="S198" s="22" t="str">
        <f t="shared" si="26"/>
        <v/>
      </c>
      <c r="T198" s="22" t="str">
        <f>IF(C198&lt;&gt;"Zw. Zweckg. Spende","",IF(G198&lt;&gt;"",CONCATENATE(X198,3,VLOOKUP(G198,'Eingabe Zweckbestimmungen'!C:E,3,FALSE))*1,CONCATENATE(X198,3000)*1))</f>
        <v/>
      </c>
      <c r="U198" s="22" t="str">
        <f t="shared" si="27"/>
        <v/>
      </c>
      <c r="V198" s="22" t="str">
        <f>IF(C198&lt;&gt;"Zw. Freie weiterzuleitende Kollekte","",IF(G198&lt;&gt;"",CONCATENATE(X198,4,VLOOKUP(G198,'Eingabe Zweckbestimmungen'!$H:$J,3,FALSE))*1,CONCATENATE(X198,4000)*1))</f>
        <v/>
      </c>
      <c r="W198" s="22" t="str">
        <f t="shared" si="28"/>
        <v/>
      </c>
      <c r="X198" s="160">
        <f>IFERROR(VLOOKUP(M198,'Stammdaten Girokonten'!$I:$K,3,FALSE),0)</f>
        <v>0</v>
      </c>
      <c r="AD198" s="202" t="str">
        <f t="shared" si="30"/>
        <v/>
      </c>
      <c r="AE198" s="203" t="str">
        <f t="shared" si="31"/>
        <v/>
      </c>
      <c r="AF198" s="204" t="str">
        <f t="shared" si="32"/>
        <v/>
      </c>
    </row>
    <row r="199" spans="1:32" x14ac:dyDescent="0.25">
      <c r="A199" s="22" t="str">
        <f t="shared" si="24"/>
        <v/>
      </c>
      <c r="B199" s="77" t="str">
        <f t="shared" si="29"/>
        <v/>
      </c>
      <c r="C199" s="149"/>
      <c r="D199" s="150" t="str">
        <f t="shared" si="33"/>
        <v/>
      </c>
      <c r="E199" s="147" t="str">
        <f t="shared" si="34"/>
        <v/>
      </c>
      <c r="F199" s="144"/>
      <c r="G199" s="148"/>
      <c r="H199" s="85" t="str">
        <f t="shared" si="25"/>
        <v/>
      </c>
      <c r="I199" s="158"/>
      <c r="J199" s="158"/>
      <c r="K199" s="158"/>
      <c r="L199" s="158"/>
      <c r="M199" s="154"/>
      <c r="N199" s="154"/>
      <c r="O199" s="154"/>
      <c r="P199" s="142"/>
      <c r="Q199" s="22" t="str">
        <f>IF(C199&lt;&gt;"Pflichtkollekte","",IF(F199&lt;&gt;"",CONCATENATE(X199,1,VLOOKUP(F199,'Eingabe Zweckbestimmungen'!$M:$O,3,FALSE)),CONCATENATE(X199,1000))*1)</f>
        <v/>
      </c>
      <c r="R199" s="22" t="str">
        <f>IF(C199&lt;&gt;"Zw. Zweckg. Kollekte","",IF(G199&lt;&gt;"",CONCATENATE(X199,2,VLOOKUP(G199,'Eingabe Zweckbestimmungen'!$C:$E,3,FALSE)),CONCATENATE(X199,2000))*1)</f>
        <v/>
      </c>
      <c r="S199" s="22" t="str">
        <f t="shared" si="26"/>
        <v/>
      </c>
      <c r="T199" s="22" t="str">
        <f>IF(C199&lt;&gt;"Zw. Zweckg. Spende","",IF(G199&lt;&gt;"",CONCATENATE(X199,3,VLOOKUP(G199,'Eingabe Zweckbestimmungen'!C:E,3,FALSE))*1,CONCATENATE(X199,3000)*1))</f>
        <v/>
      </c>
      <c r="U199" s="22" t="str">
        <f t="shared" si="27"/>
        <v/>
      </c>
      <c r="V199" s="22" t="str">
        <f>IF(C199&lt;&gt;"Zw. Freie weiterzuleitende Kollekte","",IF(G199&lt;&gt;"",CONCATENATE(X199,4,VLOOKUP(G199,'Eingabe Zweckbestimmungen'!$H:$J,3,FALSE))*1,CONCATENATE(X199,4000)*1))</f>
        <v/>
      </c>
      <c r="W199" s="22" t="str">
        <f t="shared" si="28"/>
        <v/>
      </c>
      <c r="X199" s="160">
        <f>IFERROR(VLOOKUP(M199,'Stammdaten Girokonten'!$I:$K,3,FALSE),0)</f>
        <v>0</v>
      </c>
      <c r="AD199" s="202" t="str">
        <f t="shared" si="30"/>
        <v/>
      </c>
      <c r="AE199" s="203" t="str">
        <f t="shared" si="31"/>
        <v/>
      </c>
      <c r="AF199" s="204" t="str">
        <f t="shared" si="32"/>
        <v/>
      </c>
    </row>
    <row r="200" spans="1:32" x14ac:dyDescent="0.25">
      <c r="A200" s="22" t="str">
        <f t="shared" si="24"/>
        <v/>
      </c>
      <c r="B200" s="77" t="str">
        <f t="shared" si="29"/>
        <v/>
      </c>
      <c r="C200" s="149"/>
      <c r="D200" s="150" t="str">
        <f t="shared" si="33"/>
        <v/>
      </c>
      <c r="E200" s="147" t="str">
        <f t="shared" si="34"/>
        <v/>
      </c>
      <c r="F200" s="144"/>
      <c r="G200" s="148"/>
      <c r="H200" s="85" t="str">
        <f t="shared" si="25"/>
        <v/>
      </c>
      <c r="I200" s="158"/>
      <c r="J200" s="158"/>
      <c r="K200" s="158"/>
      <c r="L200" s="158"/>
      <c r="M200" s="154"/>
      <c r="N200" s="154"/>
      <c r="O200" s="154"/>
      <c r="P200" s="142"/>
      <c r="Q200" s="22" t="str">
        <f>IF(C200&lt;&gt;"Pflichtkollekte","",IF(F200&lt;&gt;"",CONCATENATE(X200,1,VLOOKUP(F200,'Eingabe Zweckbestimmungen'!$M:$O,3,FALSE)),CONCATENATE(X200,1000))*1)</f>
        <v/>
      </c>
      <c r="R200" s="22" t="str">
        <f>IF(C200&lt;&gt;"Zw. Zweckg. Kollekte","",IF(G200&lt;&gt;"",CONCATENATE(X200,2,VLOOKUP(G200,'Eingabe Zweckbestimmungen'!$C:$E,3,FALSE)),CONCATENATE(X200,2000))*1)</f>
        <v/>
      </c>
      <c r="S200" s="22" t="str">
        <f t="shared" si="26"/>
        <v/>
      </c>
      <c r="T200" s="22" t="str">
        <f>IF(C200&lt;&gt;"Zw. Zweckg. Spende","",IF(G200&lt;&gt;"",CONCATENATE(X200,3,VLOOKUP(G200,'Eingabe Zweckbestimmungen'!C:E,3,FALSE))*1,CONCATENATE(X200,3000)*1))</f>
        <v/>
      </c>
      <c r="U200" s="22" t="str">
        <f t="shared" si="27"/>
        <v/>
      </c>
      <c r="V200" s="22" t="str">
        <f>IF(C200&lt;&gt;"Zw. Freie weiterzuleitende Kollekte","",IF(G200&lt;&gt;"",CONCATENATE(X200,4,VLOOKUP(G200,'Eingabe Zweckbestimmungen'!$H:$J,3,FALSE))*1,CONCATENATE(X200,4000)*1))</f>
        <v/>
      </c>
      <c r="W200" s="22" t="str">
        <f t="shared" si="28"/>
        <v/>
      </c>
      <c r="X200" s="160">
        <f>IFERROR(VLOOKUP(M200,'Stammdaten Girokonten'!$I:$K,3,FALSE),0)</f>
        <v>0</v>
      </c>
      <c r="AD200" s="202" t="str">
        <f t="shared" si="30"/>
        <v/>
      </c>
      <c r="AE200" s="203" t="str">
        <f t="shared" si="31"/>
        <v/>
      </c>
      <c r="AF200" s="204" t="str">
        <f t="shared" si="32"/>
        <v/>
      </c>
    </row>
    <row r="201" spans="1:32" x14ac:dyDescent="0.25">
      <c r="A201" s="22" t="str">
        <f t="shared" si="24"/>
        <v/>
      </c>
      <c r="B201" s="77" t="str">
        <f t="shared" si="29"/>
        <v/>
      </c>
      <c r="C201" s="149"/>
      <c r="D201" s="150" t="str">
        <f t="shared" si="33"/>
        <v/>
      </c>
      <c r="E201" s="147" t="str">
        <f t="shared" si="34"/>
        <v/>
      </c>
      <c r="F201" s="144"/>
      <c r="G201" s="148"/>
      <c r="H201" s="85" t="str">
        <f t="shared" si="25"/>
        <v/>
      </c>
      <c r="I201" s="158"/>
      <c r="J201" s="158"/>
      <c r="K201" s="158"/>
      <c r="L201" s="158"/>
      <c r="M201" s="154"/>
      <c r="N201" s="154"/>
      <c r="O201" s="154"/>
      <c r="P201" s="142"/>
      <c r="Q201" s="22" t="str">
        <f>IF(C201&lt;&gt;"Pflichtkollekte","",IF(F201&lt;&gt;"",CONCATENATE(X201,1,VLOOKUP(F201,'Eingabe Zweckbestimmungen'!$M:$O,3,FALSE)),CONCATENATE(X201,1000))*1)</f>
        <v/>
      </c>
      <c r="R201" s="22" t="str">
        <f>IF(C201&lt;&gt;"Zw. Zweckg. Kollekte","",IF(G201&lt;&gt;"",CONCATENATE(X201,2,VLOOKUP(G201,'Eingabe Zweckbestimmungen'!$C:$E,3,FALSE)),CONCATENATE(X201,2000))*1)</f>
        <v/>
      </c>
      <c r="S201" s="22" t="str">
        <f t="shared" si="26"/>
        <v/>
      </c>
      <c r="T201" s="22" t="str">
        <f>IF(C201&lt;&gt;"Zw. Zweckg. Spende","",IF(G201&lt;&gt;"",CONCATENATE(X201,3,VLOOKUP(G201,'Eingabe Zweckbestimmungen'!C:E,3,FALSE))*1,CONCATENATE(X201,3000)*1))</f>
        <v/>
      </c>
      <c r="U201" s="22" t="str">
        <f t="shared" si="27"/>
        <v/>
      </c>
      <c r="V201" s="22" t="str">
        <f>IF(C201&lt;&gt;"Zw. Freie weiterzuleitende Kollekte","",IF(G201&lt;&gt;"",CONCATENATE(X201,4,VLOOKUP(G201,'Eingabe Zweckbestimmungen'!$H:$J,3,FALSE))*1,CONCATENATE(X201,4000)*1))</f>
        <v/>
      </c>
      <c r="W201" s="22" t="str">
        <f t="shared" si="28"/>
        <v/>
      </c>
      <c r="X201" s="160">
        <f>IFERROR(VLOOKUP(M201,'Stammdaten Girokonten'!$I:$K,3,FALSE),0)</f>
        <v>0</v>
      </c>
      <c r="AD201" s="202" t="str">
        <f t="shared" si="30"/>
        <v/>
      </c>
      <c r="AE201" s="203" t="str">
        <f t="shared" si="31"/>
        <v/>
      </c>
      <c r="AF201" s="204" t="str">
        <f t="shared" si="32"/>
        <v/>
      </c>
    </row>
    <row r="202" spans="1:32" x14ac:dyDescent="0.25">
      <c r="A202" s="22" t="str">
        <f t="shared" si="24"/>
        <v/>
      </c>
      <c r="B202" s="77" t="str">
        <f t="shared" si="29"/>
        <v/>
      </c>
      <c r="C202" s="149"/>
      <c r="D202" s="150" t="str">
        <f t="shared" si="33"/>
        <v/>
      </c>
      <c r="E202" s="147" t="str">
        <f t="shared" si="34"/>
        <v/>
      </c>
      <c r="F202" s="144"/>
      <c r="G202" s="148"/>
      <c r="H202" s="85" t="str">
        <f t="shared" si="25"/>
        <v/>
      </c>
      <c r="I202" s="158"/>
      <c r="J202" s="158"/>
      <c r="K202" s="158"/>
      <c r="L202" s="158"/>
      <c r="M202" s="154"/>
      <c r="N202" s="154"/>
      <c r="O202" s="154"/>
      <c r="P202" s="142"/>
      <c r="Q202" s="22" t="str">
        <f>IF(C202&lt;&gt;"Pflichtkollekte","",IF(F202&lt;&gt;"",CONCATENATE(X202,1,VLOOKUP(F202,'Eingabe Zweckbestimmungen'!$M:$O,3,FALSE)),CONCATENATE(X202,1000))*1)</f>
        <v/>
      </c>
      <c r="R202" s="22" t="str">
        <f>IF(C202&lt;&gt;"Zw. Zweckg. Kollekte","",IF(G202&lt;&gt;"",CONCATENATE(X202,2,VLOOKUP(G202,'Eingabe Zweckbestimmungen'!$C:$E,3,FALSE)),CONCATENATE(X202,2000))*1)</f>
        <v/>
      </c>
      <c r="S202" s="22" t="str">
        <f t="shared" si="26"/>
        <v/>
      </c>
      <c r="T202" s="22" t="str">
        <f>IF(C202&lt;&gt;"Zw. Zweckg. Spende","",IF(G202&lt;&gt;"",CONCATENATE(X202,3,VLOOKUP(G202,'Eingabe Zweckbestimmungen'!C:E,3,FALSE))*1,CONCATENATE(X202,3000)*1))</f>
        <v/>
      </c>
      <c r="U202" s="22" t="str">
        <f t="shared" si="27"/>
        <v/>
      </c>
      <c r="V202" s="22" t="str">
        <f>IF(C202&lt;&gt;"Zw. Freie weiterzuleitende Kollekte","",IF(G202&lt;&gt;"",CONCATENATE(X202,4,VLOOKUP(G202,'Eingabe Zweckbestimmungen'!$H:$J,3,FALSE))*1,CONCATENATE(X202,4000)*1))</f>
        <v/>
      </c>
      <c r="W202" s="22" t="str">
        <f t="shared" si="28"/>
        <v/>
      </c>
      <c r="X202" s="160">
        <f>IFERROR(VLOOKUP(M202,'Stammdaten Girokonten'!$I:$K,3,FALSE),0)</f>
        <v>0</v>
      </c>
      <c r="AD202" s="202" t="str">
        <f t="shared" si="30"/>
        <v/>
      </c>
      <c r="AE202" s="203" t="str">
        <f t="shared" si="31"/>
        <v/>
      </c>
      <c r="AF202" s="204" t="str">
        <f t="shared" si="32"/>
        <v/>
      </c>
    </row>
    <row r="203" spans="1:32" x14ac:dyDescent="0.25">
      <c r="A203" s="22" t="str">
        <f t="shared" si="24"/>
        <v/>
      </c>
      <c r="B203" s="77" t="str">
        <f t="shared" si="29"/>
        <v/>
      </c>
      <c r="C203" s="149"/>
      <c r="D203" s="150" t="str">
        <f t="shared" si="33"/>
        <v/>
      </c>
      <c r="E203" s="147" t="str">
        <f t="shared" si="34"/>
        <v/>
      </c>
      <c r="F203" s="144"/>
      <c r="G203" s="148"/>
      <c r="H203" s="85" t="str">
        <f t="shared" si="25"/>
        <v/>
      </c>
      <c r="I203" s="158"/>
      <c r="J203" s="158"/>
      <c r="K203" s="158"/>
      <c r="L203" s="158"/>
      <c r="M203" s="154"/>
      <c r="N203" s="154"/>
      <c r="O203" s="154"/>
      <c r="P203" s="142"/>
      <c r="Q203" s="22" t="str">
        <f>IF(C203&lt;&gt;"Pflichtkollekte","",IF(F203&lt;&gt;"",CONCATENATE(X203,1,VLOOKUP(F203,'Eingabe Zweckbestimmungen'!$M:$O,3,FALSE)),CONCATENATE(X203,1000))*1)</f>
        <v/>
      </c>
      <c r="R203" s="22" t="str">
        <f>IF(C203&lt;&gt;"Zw. Zweckg. Kollekte","",IF(G203&lt;&gt;"",CONCATENATE(X203,2,VLOOKUP(G203,'Eingabe Zweckbestimmungen'!$C:$E,3,FALSE)),CONCATENATE(X203,2000))*1)</f>
        <v/>
      </c>
      <c r="S203" s="22" t="str">
        <f t="shared" si="26"/>
        <v/>
      </c>
      <c r="T203" s="22" t="str">
        <f>IF(C203&lt;&gt;"Zw. Zweckg. Spende","",IF(G203&lt;&gt;"",CONCATENATE(X203,3,VLOOKUP(G203,'Eingabe Zweckbestimmungen'!C:E,3,FALSE))*1,CONCATENATE(X203,3000)*1))</f>
        <v/>
      </c>
      <c r="U203" s="22" t="str">
        <f t="shared" si="27"/>
        <v/>
      </c>
      <c r="V203" s="22" t="str">
        <f>IF(C203&lt;&gt;"Zw. Freie weiterzuleitende Kollekte","",IF(G203&lt;&gt;"",CONCATENATE(X203,4,VLOOKUP(G203,'Eingabe Zweckbestimmungen'!$H:$J,3,FALSE))*1,CONCATENATE(X203,4000)*1))</f>
        <v/>
      </c>
      <c r="W203" s="22" t="str">
        <f t="shared" si="28"/>
        <v/>
      </c>
      <c r="X203" s="160">
        <f>IFERROR(VLOOKUP(M203,'Stammdaten Girokonten'!$I:$K,3,FALSE),0)</f>
        <v>0</v>
      </c>
      <c r="AD203" s="202" t="str">
        <f t="shared" si="30"/>
        <v/>
      </c>
      <c r="AE203" s="203" t="str">
        <f t="shared" si="31"/>
        <v/>
      </c>
      <c r="AF203" s="204" t="str">
        <f t="shared" si="32"/>
        <v/>
      </c>
    </row>
    <row r="204" spans="1:32" x14ac:dyDescent="0.25">
      <c r="A204" s="22" t="str">
        <f t="shared" si="24"/>
        <v/>
      </c>
      <c r="B204" s="77" t="str">
        <f t="shared" si="29"/>
        <v/>
      </c>
      <c r="C204" s="149"/>
      <c r="D204" s="150" t="str">
        <f t="shared" si="33"/>
        <v/>
      </c>
      <c r="E204" s="147" t="str">
        <f t="shared" si="34"/>
        <v/>
      </c>
      <c r="F204" s="144"/>
      <c r="G204" s="148"/>
      <c r="H204" s="85" t="str">
        <f t="shared" si="25"/>
        <v/>
      </c>
      <c r="I204" s="158"/>
      <c r="J204" s="158"/>
      <c r="K204" s="158"/>
      <c r="L204" s="158"/>
      <c r="M204" s="154"/>
      <c r="N204" s="154"/>
      <c r="O204" s="154"/>
      <c r="P204" s="142"/>
      <c r="Q204" s="22" t="str">
        <f>IF(C204&lt;&gt;"Pflichtkollekte","",IF(F204&lt;&gt;"",CONCATENATE(X204,1,VLOOKUP(F204,'Eingabe Zweckbestimmungen'!$M:$O,3,FALSE)),CONCATENATE(X204,1000))*1)</f>
        <v/>
      </c>
      <c r="R204" s="22" t="str">
        <f>IF(C204&lt;&gt;"Zw. Zweckg. Kollekte","",IF(G204&lt;&gt;"",CONCATENATE(X204,2,VLOOKUP(G204,'Eingabe Zweckbestimmungen'!$C:$E,3,FALSE)),CONCATENATE(X204,2000))*1)</f>
        <v/>
      </c>
      <c r="S204" s="22" t="str">
        <f t="shared" si="26"/>
        <v/>
      </c>
      <c r="T204" s="22" t="str">
        <f>IF(C204&lt;&gt;"Zw. Zweckg. Spende","",IF(G204&lt;&gt;"",CONCATENATE(X204,3,VLOOKUP(G204,'Eingabe Zweckbestimmungen'!C:E,3,FALSE))*1,CONCATENATE(X204,3000)*1))</f>
        <v/>
      </c>
      <c r="U204" s="22" t="str">
        <f t="shared" si="27"/>
        <v/>
      </c>
      <c r="V204" s="22" t="str">
        <f>IF(C204&lt;&gt;"Zw. Freie weiterzuleitende Kollekte","",IF(G204&lt;&gt;"",CONCATENATE(X204,4,VLOOKUP(G204,'Eingabe Zweckbestimmungen'!$H:$J,3,FALSE))*1,CONCATENATE(X204,4000)*1))</f>
        <v/>
      </c>
      <c r="W204" s="22" t="str">
        <f t="shared" si="28"/>
        <v/>
      </c>
      <c r="X204" s="160">
        <f>IFERROR(VLOOKUP(M204,'Stammdaten Girokonten'!$I:$K,3,FALSE),0)</f>
        <v>0</v>
      </c>
      <c r="AD204" s="202" t="str">
        <f t="shared" si="30"/>
        <v/>
      </c>
      <c r="AE204" s="203" t="str">
        <f t="shared" si="31"/>
        <v/>
      </c>
      <c r="AF204" s="204" t="str">
        <f t="shared" si="32"/>
        <v/>
      </c>
    </row>
    <row r="205" spans="1:32" x14ac:dyDescent="0.25">
      <c r="A205" s="22" t="str">
        <f t="shared" si="24"/>
        <v/>
      </c>
      <c r="B205" s="77" t="str">
        <f t="shared" si="29"/>
        <v/>
      </c>
      <c r="C205" s="149"/>
      <c r="D205" s="150" t="str">
        <f t="shared" si="33"/>
        <v/>
      </c>
      <c r="E205" s="147" t="str">
        <f t="shared" si="34"/>
        <v/>
      </c>
      <c r="F205" s="144"/>
      <c r="G205" s="148"/>
      <c r="H205" s="85" t="str">
        <f t="shared" si="25"/>
        <v/>
      </c>
      <c r="I205" s="158"/>
      <c r="J205" s="158"/>
      <c r="K205" s="158"/>
      <c r="L205" s="158"/>
      <c r="M205" s="154"/>
      <c r="N205" s="154"/>
      <c r="O205" s="154"/>
      <c r="P205" s="142"/>
      <c r="Q205" s="22" t="str">
        <f>IF(C205&lt;&gt;"Pflichtkollekte","",IF(F205&lt;&gt;"",CONCATENATE(X205,1,VLOOKUP(F205,'Eingabe Zweckbestimmungen'!$M:$O,3,FALSE)),CONCATENATE(X205,1000))*1)</f>
        <v/>
      </c>
      <c r="R205" s="22" t="str">
        <f>IF(C205&lt;&gt;"Zw. Zweckg. Kollekte","",IF(G205&lt;&gt;"",CONCATENATE(X205,2,VLOOKUP(G205,'Eingabe Zweckbestimmungen'!$C:$E,3,FALSE)),CONCATENATE(X205,2000))*1)</f>
        <v/>
      </c>
      <c r="S205" s="22" t="str">
        <f t="shared" si="26"/>
        <v/>
      </c>
      <c r="T205" s="22" t="str">
        <f>IF(C205&lt;&gt;"Zw. Zweckg. Spende","",IF(G205&lt;&gt;"",CONCATENATE(X205,3,VLOOKUP(G205,'Eingabe Zweckbestimmungen'!C:E,3,FALSE))*1,CONCATENATE(X205,3000)*1))</f>
        <v/>
      </c>
      <c r="U205" s="22" t="str">
        <f t="shared" si="27"/>
        <v/>
      </c>
      <c r="V205" s="22" t="str">
        <f>IF(C205&lt;&gt;"Zw. Freie weiterzuleitende Kollekte","",IF(G205&lt;&gt;"",CONCATENATE(X205,4,VLOOKUP(G205,'Eingabe Zweckbestimmungen'!$H:$J,3,FALSE))*1,CONCATENATE(X205,4000)*1))</f>
        <v/>
      </c>
      <c r="W205" s="22" t="str">
        <f t="shared" si="28"/>
        <v/>
      </c>
      <c r="X205" s="160">
        <f>IFERROR(VLOOKUP(M205,'Stammdaten Girokonten'!$I:$K,3,FALSE),0)</f>
        <v>0</v>
      </c>
      <c r="AD205" s="202" t="str">
        <f t="shared" si="30"/>
        <v/>
      </c>
      <c r="AE205" s="203" t="str">
        <f t="shared" si="31"/>
        <v/>
      </c>
      <c r="AF205" s="204" t="str">
        <f t="shared" si="32"/>
        <v/>
      </c>
    </row>
    <row r="206" spans="1:32" x14ac:dyDescent="0.25">
      <c r="A206" s="22" t="str">
        <f t="shared" si="24"/>
        <v/>
      </c>
      <c r="B206" s="77" t="str">
        <f t="shared" si="29"/>
        <v/>
      </c>
      <c r="C206" s="149"/>
      <c r="D206" s="150" t="str">
        <f t="shared" si="33"/>
        <v/>
      </c>
      <c r="E206" s="147" t="str">
        <f t="shared" si="34"/>
        <v/>
      </c>
      <c r="F206" s="144"/>
      <c r="G206" s="148"/>
      <c r="H206" s="85" t="str">
        <f t="shared" si="25"/>
        <v/>
      </c>
      <c r="I206" s="158"/>
      <c r="J206" s="158"/>
      <c r="K206" s="158"/>
      <c r="L206" s="158"/>
      <c r="M206" s="154"/>
      <c r="N206" s="154"/>
      <c r="O206" s="154"/>
      <c r="P206" s="142"/>
      <c r="Q206" s="22" t="str">
        <f>IF(C206&lt;&gt;"Pflichtkollekte","",IF(F206&lt;&gt;"",CONCATENATE(X206,1,VLOOKUP(F206,'Eingabe Zweckbestimmungen'!$M:$O,3,FALSE)),CONCATENATE(X206,1000))*1)</f>
        <v/>
      </c>
      <c r="R206" s="22" t="str">
        <f>IF(C206&lt;&gt;"Zw. Zweckg. Kollekte","",IF(G206&lt;&gt;"",CONCATENATE(X206,2,VLOOKUP(G206,'Eingabe Zweckbestimmungen'!$C:$E,3,FALSE)),CONCATENATE(X206,2000))*1)</f>
        <v/>
      </c>
      <c r="S206" s="22" t="str">
        <f t="shared" si="26"/>
        <v/>
      </c>
      <c r="T206" s="22" t="str">
        <f>IF(C206&lt;&gt;"Zw. Zweckg. Spende","",IF(G206&lt;&gt;"",CONCATENATE(X206,3,VLOOKUP(G206,'Eingabe Zweckbestimmungen'!C:E,3,FALSE))*1,CONCATENATE(X206,3000)*1))</f>
        <v/>
      </c>
      <c r="U206" s="22" t="str">
        <f t="shared" si="27"/>
        <v/>
      </c>
      <c r="V206" s="22" t="str">
        <f>IF(C206&lt;&gt;"Zw. Freie weiterzuleitende Kollekte","",IF(G206&lt;&gt;"",CONCATENATE(X206,4,VLOOKUP(G206,'Eingabe Zweckbestimmungen'!$H:$J,3,FALSE))*1,CONCATENATE(X206,4000)*1))</f>
        <v/>
      </c>
      <c r="W206" s="22" t="str">
        <f t="shared" si="28"/>
        <v/>
      </c>
      <c r="X206" s="160">
        <f>IFERROR(VLOOKUP(M206,'Stammdaten Girokonten'!$I:$K,3,FALSE),0)</f>
        <v>0</v>
      </c>
      <c r="AD206" s="202" t="str">
        <f t="shared" si="30"/>
        <v/>
      </c>
      <c r="AE206" s="203" t="str">
        <f t="shared" si="31"/>
        <v/>
      </c>
      <c r="AF206" s="204" t="str">
        <f t="shared" si="32"/>
        <v/>
      </c>
    </row>
    <row r="207" spans="1:32" x14ac:dyDescent="0.25">
      <c r="A207" s="22" t="str">
        <f t="shared" si="24"/>
        <v/>
      </c>
      <c r="B207" s="77" t="str">
        <f t="shared" si="29"/>
        <v/>
      </c>
      <c r="C207" s="149"/>
      <c r="D207" s="150" t="str">
        <f t="shared" si="33"/>
        <v/>
      </c>
      <c r="E207" s="147" t="str">
        <f t="shared" si="34"/>
        <v/>
      </c>
      <c r="F207" s="144"/>
      <c r="G207" s="148"/>
      <c r="H207" s="85" t="str">
        <f t="shared" si="25"/>
        <v/>
      </c>
      <c r="I207" s="158"/>
      <c r="J207" s="158"/>
      <c r="K207" s="158"/>
      <c r="L207" s="158"/>
      <c r="M207" s="154"/>
      <c r="N207" s="154"/>
      <c r="O207" s="154"/>
      <c r="P207" s="142"/>
      <c r="Q207" s="22" t="str">
        <f>IF(C207&lt;&gt;"Pflichtkollekte","",IF(F207&lt;&gt;"",CONCATENATE(X207,1,VLOOKUP(F207,'Eingabe Zweckbestimmungen'!$M:$O,3,FALSE)),CONCATENATE(X207,1000))*1)</f>
        <v/>
      </c>
      <c r="R207" s="22" t="str">
        <f>IF(C207&lt;&gt;"Zw. Zweckg. Kollekte","",IF(G207&lt;&gt;"",CONCATENATE(X207,2,VLOOKUP(G207,'Eingabe Zweckbestimmungen'!$C:$E,3,FALSE)),CONCATENATE(X207,2000))*1)</f>
        <v/>
      </c>
      <c r="S207" s="22" t="str">
        <f t="shared" si="26"/>
        <v/>
      </c>
      <c r="T207" s="22" t="str">
        <f>IF(C207&lt;&gt;"Zw. Zweckg. Spende","",IF(G207&lt;&gt;"",CONCATENATE(X207,3,VLOOKUP(G207,'Eingabe Zweckbestimmungen'!C:E,3,FALSE))*1,CONCATENATE(X207,3000)*1))</f>
        <v/>
      </c>
      <c r="U207" s="22" t="str">
        <f t="shared" si="27"/>
        <v/>
      </c>
      <c r="V207" s="22" t="str">
        <f>IF(C207&lt;&gt;"Zw. Freie weiterzuleitende Kollekte","",IF(G207&lt;&gt;"",CONCATENATE(X207,4,VLOOKUP(G207,'Eingabe Zweckbestimmungen'!$H:$J,3,FALSE))*1,CONCATENATE(X207,4000)*1))</f>
        <v/>
      </c>
      <c r="W207" s="22" t="str">
        <f t="shared" si="28"/>
        <v/>
      </c>
      <c r="X207" s="160">
        <f>IFERROR(VLOOKUP(M207,'Stammdaten Girokonten'!$I:$K,3,FALSE),0)</f>
        <v>0</v>
      </c>
      <c r="AD207" s="202" t="str">
        <f t="shared" si="30"/>
        <v/>
      </c>
      <c r="AE207" s="203" t="str">
        <f t="shared" si="31"/>
        <v/>
      </c>
      <c r="AF207" s="204" t="str">
        <f t="shared" si="32"/>
        <v/>
      </c>
    </row>
    <row r="208" spans="1:32" x14ac:dyDescent="0.25">
      <c r="A208" s="22" t="str">
        <f t="shared" si="24"/>
        <v/>
      </c>
      <c r="B208" s="77" t="str">
        <f t="shared" si="29"/>
        <v/>
      </c>
      <c r="C208" s="149"/>
      <c r="D208" s="150" t="str">
        <f t="shared" si="33"/>
        <v/>
      </c>
      <c r="E208" s="147" t="str">
        <f t="shared" si="34"/>
        <v/>
      </c>
      <c r="F208" s="144"/>
      <c r="G208" s="148"/>
      <c r="H208" s="85" t="str">
        <f t="shared" si="25"/>
        <v/>
      </c>
      <c r="I208" s="158"/>
      <c r="J208" s="158"/>
      <c r="K208" s="158"/>
      <c r="L208" s="158"/>
      <c r="M208" s="154"/>
      <c r="N208" s="154"/>
      <c r="O208" s="154"/>
      <c r="P208" s="142"/>
      <c r="Q208" s="22" t="str">
        <f>IF(C208&lt;&gt;"Pflichtkollekte","",IF(F208&lt;&gt;"",CONCATENATE(X208,1,VLOOKUP(F208,'Eingabe Zweckbestimmungen'!$M:$O,3,FALSE)),CONCATENATE(X208,1000))*1)</f>
        <v/>
      </c>
      <c r="R208" s="22" t="str">
        <f>IF(C208&lt;&gt;"Zw. Zweckg. Kollekte","",IF(G208&lt;&gt;"",CONCATENATE(X208,2,VLOOKUP(G208,'Eingabe Zweckbestimmungen'!$C:$E,3,FALSE)),CONCATENATE(X208,2000))*1)</f>
        <v/>
      </c>
      <c r="S208" s="22" t="str">
        <f t="shared" si="26"/>
        <v/>
      </c>
      <c r="T208" s="22" t="str">
        <f>IF(C208&lt;&gt;"Zw. Zweckg. Spende","",IF(G208&lt;&gt;"",CONCATENATE(X208,3,VLOOKUP(G208,'Eingabe Zweckbestimmungen'!C:E,3,FALSE))*1,CONCATENATE(X208,3000)*1))</f>
        <v/>
      </c>
      <c r="U208" s="22" t="str">
        <f t="shared" si="27"/>
        <v/>
      </c>
      <c r="V208" s="22" t="str">
        <f>IF(C208&lt;&gt;"Zw. Freie weiterzuleitende Kollekte","",IF(G208&lt;&gt;"",CONCATENATE(X208,4,VLOOKUP(G208,'Eingabe Zweckbestimmungen'!$H:$J,3,FALSE))*1,CONCATENATE(X208,4000)*1))</f>
        <v/>
      </c>
      <c r="W208" s="22" t="str">
        <f t="shared" si="28"/>
        <v/>
      </c>
      <c r="X208" s="160">
        <f>IFERROR(VLOOKUP(M208,'Stammdaten Girokonten'!$I:$K,3,FALSE),0)</f>
        <v>0</v>
      </c>
      <c r="AD208" s="202" t="str">
        <f t="shared" si="30"/>
        <v/>
      </c>
      <c r="AE208" s="203" t="str">
        <f t="shared" si="31"/>
        <v/>
      </c>
      <c r="AF208" s="204" t="str">
        <f t="shared" si="32"/>
        <v/>
      </c>
    </row>
    <row r="209" spans="1:32" x14ac:dyDescent="0.25">
      <c r="A209" s="22" t="str">
        <f t="shared" si="24"/>
        <v/>
      </c>
      <c r="B209" s="77" t="str">
        <f t="shared" si="29"/>
        <v/>
      </c>
      <c r="C209" s="149"/>
      <c r="D209" s="150" t="str">
        <f t="shared" si="33"/>
        <v/>
      </c>
      <c r="E209" s="147" t="str">
        <f t="shared" si="34"/>
        <v/>
      </c>
      <c r="F209" s="144"/>
      <c r="G209" s="148"/>
      <c r="H209" s="85" t="str">
        <f t="shared" si="25"/>
        <v/>
      </c>
      <c r="I209" s="158"/>
      <c r="J209" s="158"/>
      <c r="K209" s="158"/>
      <c r="L209" s="158"/>
      <c r="M209" s="154"/>
      <c r="N209" s="154"/>
      <c r="O209" s="154"/>
      <c r="P209" s="142"/>
      <c r="Q209" s="22" t="str">
        <f>IF(C209&lt;&gt;"Pflichtkollekte","",IF(F209&lt;&gt;"",CONCATENATE(X209,1,VLOOKUP(F209,'Eingabe Zweckbestimmungen'!$M:$O,3,FALSE)),CONCATENATE(X209,1000))*1)</f>
        <v/>
      </c>
      <c r="R209" s="22" t="str">
        <f>IF(C209&lt;&gt;"Zw. Zweckg. Kollekte","",IF(G209&lt;&gt;"",CONCATENATE(X209,2,VLOOKUP(G209,'Eingabe Zweckbestimmungen'!$C:$E,3,FALSE)),CONCATENATE(X209,2000))*1)</f>
        <v/>
      </c>
      <c r="S209" s="22" t="str">
        <f t="shared" si="26"/>
        <v/>
      </c>
      <c r="T209" s="22" t="str">
        <f>IF(C209&lt;&gt;"Zw. Zweckg. Spende","",IF(G209&lt;&gt;"",CONCATENATE(X209,3,VLOOKUP(G209,'Eingabe Zweckbestimmungen'!C:E,3,FALSE))*1,CONCATENATE(X209,3000)*1))</f>
        <v/>
      </c>
      <c r="U209" s="22" t="str">
        <f t="shared" si="27"/>
        <v/>
      </c>
      <c r="V209" s="22" t="str">
        <f>IF(C209&lt;&gt;"Zw. Freie weiterzuleitende Kollekte","",IF(G209&lt;&gt;"",CONCATENATE(X209,4,VLOOKUP(G209,'Eingabe Zweckbestimmungen'!$H:$J,3,FALSE))*1,CONCATENATE(X209,4000)*1))</f>
        <v/>
      </c>
      <c r="W209" s="22" t="str">
        <f t="shared" si="28"/>
        <v/>
      </c>
      <c r="X209" s="160">
        <f>IFERROR(VLOOKUP(M209,'Stammdaten Girokonten'!$I:$K,3,FALSE),0)</f>
        <v>0</v>
      </c>
      <c r="AD209" s="202" t="str">
        <f t="shared" si="30"/>
        <v/>
      </c>
      <c r="AE209" s="203" t="str">
        <f t="shared" si="31"/>
        <v/>
      </c>
      <c r="AF209" s="204" t="str">
        <f t="shared" si="32"/>
        <v/>
      </c>
    </row>
    <row r="210" spans="1:32" x14ac:dyDescent="0.25">
      <c r="A210" s="22" t="str">
        <f t="shared" si="24"/>
        <v/>
      </c>
      <c r="B210" s="77" t="str">
        <f t="shared" si="29"/>
        <v/>
      </c>
      <c r="C210" s="149"/>
      <c r="D210" s="150" t="str">
        <f t="shared" si="33"/>
        <v/>
      </c>
      <c r="E210" s="147" t="str">
        <f t="shared" si="34"/>
        <v/>
      </c>
      <c r="F210" s="144"/>
      <c r="G210" s="148"/>
      <c r="H210" s="85" t="str">
        <f t="shared" si="25"/>
        <v/>
      </c>
      <c r="I210" s="158"/>
      <c r="J210" s="158"/>
      <c r="K210" s="158"/>
      <c r="L210" s="158"/>
      <c r="M210" s="154"/>
      <c r="N210" s="154"/>
      <c r="O210" s="154"/>
      <c r="P210" s="142"/>
      <c r="Q210" s="22" t="str">
        <f>IF(C210&lt;&gt;"Pflichtkollekte","",IF(F210&lt;&gt;"",CONCATENATE(X210,1,VLOOKUP(F210,'Eingabe Zweckbestimmungen'!$M:$O,3,FALSE)),CONCATENATE(X210,1000))*1)</f>
        <v/>
      </c>
      <c r="R210" s="22" t="str">
        <f>IF(C210&lt;&gt;"Zw. Zweckg. Kollekte","",IF(G210&lt;&gt;"",CONCATENATE(X210,2,VLOOKUP(G210,'Eingabe Zweckbestimmungen'!$C:$E,3,FALSE)),CONCATENATE(X210,2000))*1)</f>
        <v/>
      </c>
      <c r="S210" s="22" t="str">
        <f t="shared" si="26"/>
        <v/>
      </c>
      <c r="T210" s="22" t="str">
        <f>IF(C210&lt;&gt;"Zw. Zweckg. Spende","",IF(G210&lt;&gt;"",CONCATENATE(X210,3,VLOOKUP(G210,'Eingabe Zweckbestimmungen'!C:E,3,FALSE))*1,CONCATENATE(X210,3000)*1))</f>
        <v/>
      </c>
      <c r="U210" s="22" t="str">
        <f t="shared" si="27"/>
        <v/>
      </c>
      <c r="V210" s="22" t="str">
        <f>IF(C210&lt;&gt;"Zw. Freie weiterzuleitende Kollekte","",IF(G210&lt;&gt;"",CONCATENATE(X210,4,VLOOKUP(G210,'Eingabe Zweckbestimmungen'!$H:$J,3,FALSE))*1,CONCATENATE(X210,4000)*1))</f>
        <v/>
      </c>
      <c r="W210" s="22" t="str">
        <f t="shared" si="28"/>
        <v/>
      </c>
      <c r="X210" s="160">
        <f>IFERROR(VLOOKUP(M210,'Stammdaten Girokonten'!$I:$K,3,FALSE),0)</f>
        <v>0</v>
      </c>
      <c r="AD210" s="202" t="str">
        <f t="shared" si="30"/>
        <v/>
      </c>
      <c r="AE210" s="203" t="str">
        <f t="shared" si="31"/>
        <v/>
      </c>
      <c r="AF210" s="204" t="str">
        <f t="shared" si="32"/>
        <v/>
      </c>
    </row>
    <row r="211" spans="1:32" x14ac:dyDescent="0.25">
      <c r="A211" s="22" t="str">
        <f t="shared" ref="A211:A274" si="35">IFERROR(IF(C211="","",IF(OR(C211="Zinseinnahmen",C211="Kontoführung und sonstige Kosten"),"",SUM(Q211:W211))),"")</f>
        <v/>
      </c>
      <c r="B211" s="77" t="str">
        <f t="shared" si="29"/>
        <v/>
      </c>
      <c r="C211" s="149"/>
      <c r="D211" s="150" t="str">
        <f t="shared" si="33"/>
        <v/>
      </c>
      <c r="E211" s="147" t="str">
        <f t="shared" si="34"/>
        <v/>
      </c>
      <c r="F211" s="144"/>
      <c r="G211" s="148"/>
      <c r="H211" s="85" t="str">
        <f t="shared" ref="H211:H267" si="36">IFERROR(IF(OR(C211="Zw. Zweckg. Kollekte",C211="Zw. Zweckg. Spende",C211="Zw. freie weiterzuleitende Kollekte"),CONCATENATE(C211,G211),""),"")</f>
        <v/>
      </c>
      <c r="I211" s="158"/>
      <c r="J211" s="158"/>
      <c r="K211" s="158"/>
      <c r="L211" s="158"/>
      <c r="M211" s="154"/>
      <c r="N211" s="154"/>
      <c r="O211" s="154"/>
      <c r="P211" s="142"/>
      <c r="Q211" s="22" t="str">
        <f>IF(C211&lt;&gt;"Pflichtkollekte","",IF(F211&lt;&gt;"",CONCATENATE(X211,1,VLOOKUP(F211,'Eingabe Zweckbestimmungen'!$M:$O,3,FALSE)),CONCATENATE(X211,1000))*1)</f>
        <v/>
      </c>
      <c r="R211" s="22" t="str">
        <f>IF(C211&lt;&gt;"Zw. Zweckg. Kollekte","",IF(G211&lt;&gt;"",CONCATENATE(X211,2,VLOOKUP(G211,'Eingabe Zweckbestimmungen'!$C:$E,3,FALSE)),CONCATENATE(X211,2000))*1)</f>
        <v/>
      </c>
      <c r="S211" s="22" t="str">
        <f t="shared" ref="S211:S267" si="37">IF(C211&lt;&gt;"Freie Kollekte","",IF(C211="Freie Kollekte",CONCATENATE(X211,5000),0)*1)</f>
        <v/>
      </c>
      <c r="T211" s="22" t="str">
        <f>IF(C211&lt;&gt;"Zw. Zweckg. Spende","",IF(G211&lt;&gt;"",CONCATENATE(X211,3,VLOOKUP(G211,'Eingabe Zweckbestimmungen'!C:E,3,FALSE))*1,CONCATENATE(X211,3000)*1))</f>
        <v/>
      </c>
      <c r="U211" s="22" t="str">
        <f t="shared" ref="U211:U267" si="38">IF(C211&lt;&gt;"Freie Spende","",IF(C211="Freie Spende",CONCATENATE(X211,6000)*1,0))</f>
        <v/>
      </c>
      <c r="V211" s="22" t="str">
        <f>IF(C211&lt;&gt;"Zw. Freie weiterzuleitende Kollekte","",IF(G211&lt;&gt;"",CONCATENATE(X211,4,VLOOKUP(G211,'Eingabe Zweckbestimmungen'!$H:$J,3,FALSE))*1,CONCATENATE(X211,4000)*1))</f>
        <v/>
      </c>
      <c r="W211" s="22" t="str">
        <f t="shared" ref="W211:W267" si="39">IF(C211="Kontoführung und sonstige Kosten","","")</f>
        <v/>
      </c>
      <c r="X211" s="160">
        <f>IFERROR(VLOOKUP(M211,'Stammdaten Girokonten'!$I:$K,3,FALSE),0)</f>
        <v>0</v>
      </c>
      <c r="AD211" s="202" t="str">
        <f t="shared" si="30"/>
        <v/>
      </c>
      <c r="AE211" s="203" t="str">
        <f t="shared" si="31"/>
        <v/>
      </c>
      <c r="AF211" s="204" t="str">
        <f t="shared" si="32"/>
        <v/>
      </c>
    </row>
    <row r="212" spans="1:32" x14ac:dyDescent="0.25">
      <c r="A212" s="22" t="str">
        <f t="shared" si="35"/>
        <v/>
      </c>
      <c r="B212" s="77" t="str">
        <f t="shared" ref="B212:B267" si="40">IF(C212="","",B211+1)</f>
        <v/>
      </c>
      <c r="C212" s="149"/>
      <c r="D212" s="150" t="str">
        <f t="shared" si="33"/>
        <v/>
      </c>
      <c r="E212" s="147" t="str">
        <f t="shared" si="34"/>
        <v/>
      </c>
      <c r="F212" s="144"/>
      <c r="G212" s="148"/>
      <c r="H212" s="85" t="str">
        <f t="shared" si="36"/>
        <v/>
      </c>
      <c r="I212" s="158"/>
      <c r="J212" s="158"/>
      <c r="K212" s="158"/>
      <c r="L212" s="158"/>
      <c r="M212" s="154"/>
      <c r="N212" s="154"/>
      <c r="O212" s="154"/>
      <c r="P212" s="142"/>
      <c r="Q212" s="22" t="str">
        <f>IF(C212&lt;&gt;"Pflichtkollekte","",IF(F212&lt;&gt;"",CONCATENATE(X212,1,VLOOKUP(F212,'Eingabe Zweckbestimmungen'!$M:$O,3,FALSE)),CONCATENATE(X212,1000))*1)</f>
        <v/>
      </c>
      <c r="R212" s="22" t="str">
        <f>IF(C212&lt;&gt;"Zw. Zweckg. Kollekte","",IF(G212&lt;&gt;"",CONCATENATE(X212,2,VLOOKUP(G212,'Eingabe Zweckbestimmungen'!$C:$E,3,FALSE)),CONCATENATE(X212,2000))*1)</f>
        <v/>
      </c>
      <c r="S212" s="22" t="str">
        <f t="shared" si="37"/>
        <v/>
      </c>
      <c r="T212" s="22" t="str">
        <f>IF(C212&lt;&gt;"Zw. Zweckg. Spende","",IF(G212&lt;&gt;"",CONCATENATE(X212,3,VLOOKUP(G212,'Eingabe Zweckbestimmungen'!C:E,3,FALSE))*1,CONCATENATE(X212,3000)*1))</f>
        <v/>
      </c>
      <c r="U212" s="22" t="str">
        <f t="shared" si="38"/>
        <v/>
      </c>
      <c r="V212" s="22" t="str">
        <f>IF(C212&lt;&gt;"Zw. Freie weiterzuleitende Kollekte","",IF(G212&lt;&gt;"",CONCATENATE(X212,4,VLOOKUP(G212,'Eingabe Zweckbestimmungen'!$H:$J,3,FALSE))*1,CONCATENATE(X212,4000)*1))</f>
        <v/>
      </c>
      <c r="W212" s="22" t="str">
        <f t="shared" si="39"/>
        <v/>
      </c>
      <c r="X212" s="160">
        <f>IFERROR(VLOOKUP(M212,'Stammdaten Girokonten'!$I:$K,3,FALSE),0)</f>
        <v>0</v>
      </c>
      <c r="AD212" s="202" t="str">
        <f t="shared" ref="AD212:AD267" si="41">IF(N212&lt;&gt;"",MAX(AD211)+1,"")</f>
        <v/>
      </c>
      <c r="AE212" s="203" t="str">
        <f t="shared" ref="AE212:AE267" si="42">IF(N212&lt;&gt;"",J212,"")</f>
        <v/>
      </c>
      <c r="AF212" s="204" t="str">
        <f t="shared" ref="AF212:AF267" si="43">IF(N212&lt;&gt;"",N212,"")</f>
        <v/>
      </c>
    </row>
    <row r="213" spans="1:32" x14ac:dyDescent="0.25">
      <c r="A213" s="22" t="str">
        <f t="shared" si="35"/>
        <v/>
      </c>
      <c r="B213" s="77" t="str">
        <f t="shared" si="40"/>
        <v/>
      </c>
      <c r="C213" s="149"/>
      <c r="D213" s="150" t="str">
        <f t="shared" si="33"/>
        <v/>
      </c>
      <c r="E213" s="147" t="str">
        <f t="shared" si="34"/>
        <v/>
      </c>
      <c r="F213" s="144"/>
      <c r="G213" s="148"/>
      <c r="H213" s="85" t="str">
        <f t="shared" si="36"/>
        <v/>
      </c>
      <c r="I213" s="158"/>
      <c r="J213" s="158"/>
      <c r="K213" s="158"/>
      <c r="L213" s="158"/>
      <c r="M213" s="154"/>
      <c r="N213" s="154"/>
      <c r="O213" s="154"/>
      <c r="P213" s="142"/>
      <c r="Q213" s="22" t="str">
        <f>IF(C213&lt;&gt;"Pflichtkollekte","",IF(F213&lt;&gt;"",CONCATENATE(X213,1,VLOOKUP(F213,'Eingabe Zweckbestimmungen'!$M:$O,3,FALSE)),CONCATENATE(X213,1000))*1)</f>
        <v/>
      </c>
      <c r="R213" s="22" t="str">
        <f>IF(C213&lt;&gt;"Zw. Zweckg. Kollekte","",IF(G213&lt;&gt;"",CONCATENATE(X213,2,VLOOKUP(G213,'Eingabe Zweckbestimmungen'!$C:$E,3,FALSE)),CONCATENATE(X213,2000))*1)</f>
        <v/>
      </c>
      <c r="S213" s="22" t="str">
        <f t="shared" si="37"/>
        <v/>
      </c>
      <c r="T213" s="22" t="str">
        <f>IF(C213&lt;&gt;"Zw. Zweckg. Spende","",IF(G213&lt;&gt;"",CONCATENATE(X213,3,VLOOKUP(G213,'Eingabe Zweckbestimmungen'!C:E,3,FALSE))*1,CONCATENATE(X213,3000)*1))</f>
        <v/>
      </c>
      <c r="U213" s="22" t="str">
        <f t="shared" si="38"/>
        <v/>
      </c>
      <c r="V213" s="22" t="str">
        <f>IF(C213&lt;&gt;"Zw. Freie weiterzuleitende Kollekte","",IF(G213&lt;&gt;"",CONCATENATE(X213,4,VLOOKUP(G213,'Eingabe Zweckbestimmungen'!$H:$J,3,FALSE))*1,CONCATENATE(X213,4000)*1))</f>
        <v/>
      </c>
      <c r="W213" s="22" t="str">
        <f t="shared" si="39"/>
        <v/>
      </c>
      <c r="X213" s="160">
        <f>IFERROR(VLOOKUP(M213,'Stammdaten Girokonten'!$I:$K,3,FALSE),0)</f>
        <v>0</v>
      </c>
      <c r="AD213" s="202" t="str">
        <f t="shared" si="41"/>
        <v/>
      </c>
      <c r="AE213" s="203" t="str">
        <f t="shared" si="42"/>
        <v/>
      </c>
      <c r="AF213" s="204" t="str">
        <f t="shared" si="43"/>
        <v/>
      </c>
    </row>
    <row r="214" spans="1:32" x14ac:dyDescent="0.25">
      <c r="A214" s="22" t="str">
        <f t="shared" si="35"/>
        <v/>
      </c>
      <c r="B214" s="77" t="str">
        <f t="shared" si="40"/>
        <v/>
      </c>
      <c r="C214" s="149"/>
      <c r="D214" s="150" t="str">
        <f t="shared" si="33"/>
        <v/>
      </c>
      <c r="E214" s="147" t="str">
        <f t="shared" si="34"/>
        <v/>
      </c>
      <c r="F214" s="144"/>
      <c r="G214" s="148"/>
      <c r="H214" s="85" t="str">
        <f t="shared" si="36"/>
        <v/>
      </c>
      <c r="I214" s="158"/>
      <c r="J214" s="158"/>
      <c r="K214" s="158"/>
      <c r="L214" s="158"/>
      <c r="M214" s="154"/>
      <c r="N214" s="154"/>
      <c r="O214" s="154"/>
      <c r="P214" s="142"/>
      <c r="Q214" s="22" t="str">
        <f>IF(C214&lt;&gt;"Pflichtkollekte","",IF(F214&lt;&gt;"",CONCATENATE(X214,1,VLOOKUP(F214,'Eingabe Zweckbestimmungen'!$M:$O,3,FALSE)),CONCATENATE(X214,1000))*1)</f>
        <v/>
      </c>
      <c r="R214" s="22" t="str">
        <f>IF(C214&lt;&gt;"Zw. Zweckg. Kollekte","",IF(G214&lt;&gt;"",CONCATENATE(X214,2,VLOOKUP(G214,'Eingabe Zweckbestimmungen'!$C:$E,3,FALSE)),CONCATENATE(X214,2000))*1)</f>
        <v/>
      </c>
      <c r="S214" s="22" t="str">
        <f t="shared" si="37"/>
        <v/>
      </c>
      <c r="T214" s="22" t="str">
        <f>IF(C214&lt;&gt;"Zw. Zweckg. Spende","",IF(G214&lt;&gt;"",CONCATENATE(X214,3,VLOOKUP(G214,'Eingabe Zweckbestimmungen'!C:E,3,FALSE))*1,CONCATENATE(X214,3000)*1))</f>
        <v/>
      </c>
      <c r="U214" s="22" t="str">
        <f t="shared" si="38"/>
        <v/>
      </c>
      <c r="V214" s="22" t="str">
        <f>IF(C214&lt;&gt;"Zw. Freie weiterzuleitende Kollekte","",IF(G214&lt;&gt;"",CONCATENATE(X214,4,VLOOKUP(G214,'Eingabe Zweckbestimmungen'!$H:$J,3,FALSE))*1,CONCATENATE(X214,4000)*1))</f>
        <v/>
      </c>
      <c r="W214" s="22" t="str">
        <f t="shared" si="39"/>
        <v/>
      </c>
      <c r="X214" s="160">
        <f>IFERROR(VLOOKUP(M214,'Stammdaten Girokonten'!$I:$K,3,FALSE),0)</f>
        <v>0</v>
      </c>
      <c r="AD214" s="202" t="str">
        <f t="shared" si="41"/>
        <v/>
      </c>
      <c r="AE214" s="203" t="str">
        <f t="shared" si="42"/>
        <v/>
      </c>
      <c r="AF214" s="204" t="str">
        <f t="shared" si="43"/>
        <v/>
      </c>
    </row>
    <row r="215" spans="1:32" x14ac:dyDescent="0.25">
      <c r="A215" s="22" t="str">
        <f t="shared" si="35"/>
        <v/>
      </c>
      <c r="B215" s="77" t="str">
        <f t="shared" si="40"/>
        <v/>
      </c>
      <c r="C215" s="149"/>
      <c r="D215" s="150" t="str">
        <f t="shared" si="33"/>
        <v/>
      </c>
      <c r="E215" s="147" t="str">
        <f t="shared" si="34"/>
        <v/>
      </c>
      <c r="F215" s="144"/>
      <c r="G215" s="148"/>
      <c r="H215" s="85" t="str">
        <f t="shared" si="36"/>
        <v/>
      </c>
      <c r="I215" s="158"/>
      <c r="J215" s="158"/>
      <c r="K215" s="158"/>
      <c r="L215" s="158"/>
      <c r="M215" s="154"/>
      <c r="N215" s="154"/>
      <c r="O215" s="154"/>
      <c r="P215" s="142"/>
      <c r="Q215" s="22" t="str">
        <f>IF(C215&lt;&gt;"Pflichtkollekte","",IF(F215&lt;&gt;"",CONCATENATE(X215,1,VLOOKUP(F215,'Eingabe Zweckbestimmungen'!$M:$O,3,FALSE)),CONCATENATE(X215,1000))*1)</f>
        <v/>
      </c>
      <c r="R215" s="22" t="str">
        <f>IF(C215&lt;&gt;"Zw. Zweckg. Kollekte","",IF(G215&lt;&gt;"",CONCATENATE(X215,2,VLOOKUP(G215,'Eingabe Zweckbestimmungen'!$C:$E,3,FALSE)),CONCATENATE(X215,2000))*1)</f>
        <v/>
      </c>
      <c r="S215" s="22" t="str">
        <f t="shared" si="37"/>
        <v/>
      </c>
      <c r="T215" s="22" t="str">
        <f>IF(C215&lt;&gt;"Zw. Zweckg. Spende","",IF(G215&lt;&gt;"",CONCATENATE(X215,3,VLOOKUP(G215,'Eingabe Zweckbestimmungen'!C:E,3,FALSE))*1,CONCATENATE(X215,3000)*1))</f>
        <v/>
      </c>
      <c r="U215" s="22" t="str">
        <f t="shared" si="38"/>
        <v/>
      </c>
      <c r="V215" s="22" t="str">
        <f>IF(C215&lt;&gt;"Zw. Freie weiterzuleitende Kollekte","",IF(G215&lt;&gt;"",CONCATENATE(X215,4,VLOOKUP(G215,'Eingabe Zweckbestimmungen'!$H:$J,3,FALSE))*1,CONCATENATE(X215,4000)*1))</f>
        <v/>
      </c>
      <c r="W215" s="22" t="str">
        <f t="shared" si="39"/>
        <v/>
      </c>
      <c r="X215" s="160">
        <f>IFERROR(VLOOKUP(M215,'Stammdaten Girokonten'!$I:$K,3,FALSE),0)</f>
        <v>0</v>
      </c>
      <c r="AD215" s="202" t="str">
        <f t="shared" si="41"/>
        <v/>
      </c>
      <c r="AE215" s="203" t="str">
        <f t="shared" si="42"/>
        <v/>
      </c>
      <c r="AF215" s="204" t="str">
        <f t="shared" si="43"/>
        <v/>
      </c>
    </row>
    <row r="216" spans="1:32" x14ac:dyDescent="0.25">
      <c r="A216" s="22" t="str">
        <f t="shared" si="35"/>
        <v/>
      </c>
      <c r="B216" s="77" t="str">
        <f t="shared" si="40"/>
        <v/>
      </c>
      <c r="C216" s="149"/>
      <c r="D216" s="150" t="str">
        <f t="shared" si="33"/>
        <v/>
      </c>
      <c r="E216" s="147" t="str">
        <f t="shared" si="34"/>
        <v/>
      </c>
      <c r="F216" s="144"/>
      <c r="G216" s="148"/>
      <c r="H216" s="85" t="str">
        <f t="shared" si="36"/>
        <v/>
      </c>
      <c r="I216" s="158"/>
      <c r="J216" s="158"/>
      <c r="K216" s="158"/>
      <c r="L216" s="158"/>
      <c r="M216" s="154"/>
      <c r="N216" s="154"/>
      <c r="O216" s="154"/>
      <c r="P216" s="142"/>
      <c r="Q216" s="22" t="str">
        <f>IF(C216&lt;&gt;"Pflichtkollekte","",IF(F216&lt;&gt;"",CONCATENATE(X216,1,VLOOKUP(F216,'Eingabe Zweckbestimmungen'!$M:$O,3,FALSE)),CONCATENATE(X216,1000))*1)</f>
        <v/>
      </c>
      <c r="R216" s="22" t="str">
        <f>IF(C216&lt;&gt;"Zw. Zweckg. Kollekte","",IF(G216&lt;&gt;"",CONCATENATE(X216,2,VLOOKUP(G216,'Eingabe Zweckbestimmungen'!$C:$E,3,FALSE)),CONCATENATE(X216,2000))*1)</f>
        <v/>
      </c>
      <c r="S216" s="22" t="str">
        <f t="shared" si="37"/>
        <v/>
      </c>
      <c r="T216" s="22" t="str">
        <f>IF(C216&lt;&gt;"Zw. Zweckg. Spende","",IF(G216&lt;&gt;"",CONCATENATE(X216,3,VLOOKUP(G216,'Eingabe Zweckbestimmungen'!C:E,3,FALSE))*1,CONCATENATE(X216,3000)*1))</f>
        <v/>
      </c>
      <c r="U216" s="22" t="str">
        <f t="shared" si="38"/>
        <v/>
      </c>
      <c r="V216" s="22" t="str">
        <f>IF(C216&lt;&gt;"Zw. Freie weiterzuleitende Kollekte","",IF(G216&lt;&gt;"",CONCATENATE(X216,4,VLOOKUP(G216,'Eingabe Zweckbestimmungen'!$H:$J,3,FALSE))*1,CONCATENATE(X216,4000)*1))</f>
        <v/>
      </c>
      <c r="W216" s="22" t="str">
        <f t="shared" si="39"/>
        <v/>
      </c>
      <c r="X216" s="160">
        <f>IFERROR(VLOOKUP(M216,'Stammdaten Girokonten'!$I:$K,3,FALSE),0)</f>
        <v>0</v>
      </c>
      <c r="AD216" s="202" t="str">
        <f t="shared" si="41"/>
        <v/>
      </c>
      <c r="AE216" s="203" t="str">
        <f t="shared" si="42"/>
        <v/>
      </c>
      <c r="AF216" s="204" t="str">
        <f t="shared" si="43"/>
        <v/>
      </c>
    </row>
    <row r="217" spans="1:32" x14ac:dyDescent="0.25">
      <c r="A217" s="22" t="str">
        <f t="shared" si="35"/>
        <v/>
      </c>
      <c r="B217" s="77" t="str">
        <f t="shared" si="40"/>
        <v/>
      </c>
      <c r="C217" s="149"/>
      <c r="D217" s="150" t="str">
        <f t="shared" si="33"/>
        <v/>
      </c>
      <c r="E217" s="147" t="str">
        <f t="shared" si="34"/>
        <v/>
      </c>
      <c r="F217" s="144"/>
      <c r="G217" s="148"/>
      <c r="H217" s="85" t="str">
        <f t="shared" si="36"/>
        <v/>
      </c>
      <c r="I217" s="158"/>
      <c r="J217" s="158"/>
      <c r="K217" s="158"/>
      <c r="L217" s="158"/>
      <c r="M217" s="154"/>
      <c r="N217" s="154"/>
      <c r="O217" s="154"/>
      <c r="P217" s="142"/>
      <c r="Q217" s="22" t="str">
        <f>IF(C217&lt;&gt;"Pflichtkollekte","",IF(F217&lt;&gt;"",CONCATENATE(X217,1,VLOOKUP(F217,'Eingabe Zweckbestimmungen'!$M:$O,3,FALSE)),CONCATENATE(X217,1000))*1)</f>
        <v/>
      </c>
      <c r="R217" s="22" t="str">
        <f>IF(C217&lt;&gt;"Zw. Zweckg. Kollekte","",IF(G217&lt;&gt;"",CONCATENATE(X217,2,VLOOKUP(G217,'Eingabe Zweckbestimmungen'!$C:$E,3,FALSE)),CONCATENATE(X217,2000))*1)</f>
        <v/>
      </c>
      <c r="S217" s="22" t="str">
        <f t="shared" si="37"/>
        <v/>
      </c>
      <c r="T217" s="22" t="str">
        <f>IF(C217&lt;&gt;"Zw. Zweckg. Spende","",IF(G217&lt;&gt;"",CONCATENATE(X217,3,VLOOKUP(G217,'Eingabe Zweckbestimmungen'!C:E,3,FALSE))*1,CONCATENATE(X217,3000)*1))</f>
        <v/>
      </c>
      <c r="U217" s="22" t="str">
        <f t="shared" si="38"/>
        <v/>
      </c>
      <c r="V217" s="22" t="str">
        <f>IF(C217&lt;&gt;"Zw. Freie weiterzuleitende Kollekte","",IF(G217&lt;&gt;"",CONCATENATE(X217,4,VLOOKUP(G217,'Eingabe Zweckbestimmungen'!$H:$J,3,FALSE))*1,CONCATENATE(X217,4000)*1))</f>
        <v/>
      </c>
      <c r="W217" s="22" t="str">
        <f t="shared" si="39"/>
        <v/>
      </c>
      <c r="X217" s="160">
        <f>IFERROR(VLOOKUP(M217,'Stammdaten Girokonten'!$I:$K,3,FALSE),0)</f>
        <v>0</v>
      </c>
      <c r="AD217" s="202" t="str">
        <f t="shared" si="41"/>
        <v/>
      </c>
      <c r="AE217" s="203" t="str">
        <f t="shared" si="42"/>
        <v/>
      </c>
      <c r="AF217" s="204" t="str">
        <f t="shared" si="43"/>
        <v/>
      </c>
    </row>
    <row r="218" spans="1:32" x14ac:dyDescent="0.25">
      <c r="A218" s="22" t="str">
        <f t="shared" si="35"/>
        <v/>
      </c>
      <c r="B218" s="77" t="str">
        <f t="shared" si="40"/>
        <v/>
      </c>
      <c r="C218" s="149"/>
      <c r="D218" s="150" t="str">
        <f t="shared" si="33"/>
        <v/>
      </c>
      <c r="E218" s="147" t="str">
        <f t="shared" si="34"/>
        <v/>
      </c>
      <c r="F218" s="144"/>
      <c r="G218" s="148"/>
      <c r="H218" s="85" t="str">
        <f t="shared" si="36"/>
        <v/>
      </c>
      <c r="I218" s="158"/>
      <c r="J218" s="158"/>
      <c r="K218" s="158"/>
      <c r="L218" s="158"/>
      <c r="M218" s="154"/>
      <c r="N218" s="154"/>
      <c r="O218" s="154"/>
      <c r="P218" s="142"/>
      <c r="Q218" s="22" t="str">
        <f>IF(C218&lt;&gt;"Pflichtkollekte","",IF(F218&lt;&gt;"",CONCATENATE(X218,1,VLOOKUP(F218,'Eingabe Zweckbestimmungen'!$M:$O,3,FALSE)),CONCATENATE(X218,1000))*1)</f>
        <v/>
      </c>
      <c r="R218" s="22" t="str">
        <f>IF(C218&lt;&gt;"Zw. Zweckg. Kollekte","",IF(G218&lt;&gt;"",CONCATENATE(X218,2,VLOOKUP(G218,'Eingabe Zweckbestimmungen'!$C:$E,3,FALSE)),CONCATENATE(X218,2000))*1)</f>
        <v/>
      </c>
      <c r="S218" s="22" t="str">
        <f t="shared" si="37"/>
        <v/>
      </c>
      <c r="T218" s="22" t="str">
        <f>IF(C218&lt;&gt;"Zw. Zweckg. Spende","",IF(G218&lt;&gt;"",CONCATENATE(X218,3,VLOOKUP(G218,'Eingabe Zweckbestimmungen'!C:E,3,FALSE))*1,CONCATENATE(X218,3000)*1))</f>
        <v/>
      </c>
      <c r="U218" s="22" t="str">
        <f t="shared" si="38"/>
        <v/>
      </c>
      <c r="V218" s="22" t="str">
        <f>IF(C218&lt;&gt;"Zw. Freie weiterzuleitende Kollekte","",IF(G218&lt;&gt;"",CONCATENATE(X218,4,VLOOKUP(G218,'Eingabe Zweckbestimmungen'!$H:$J,3,FALSE))*1,CONCATENATE(X218,4000)*1))</f>
        <v/>
      </c>
      <c r="W218" s="22" t="str">
        <f t="shared" si="39"/>
        <v/>
      </c>
      <c r="X218" s="160">
        <f>IFERROR(VLOOKUP(M218,'Stammdaten Girokonten'!$I:$K,3,FALSE),0)</f>
        <v>0</v>
      </c>
      <c r="AD218" s="202" t="str">
        <f t="shared" si="41"/>
        <v/>
      </c>
      <c r="AE218" s="203" t="str">
        <f t="shared" si="42"/>
        <v/>
      </c>
      <c r="AF218" s="204" t="str">
        <f t="shared" si="43"/>
        <v/>
      </c>
    </row>
    <row r="219" spans="1:32" x14ac:dyDescent="0.25">
      <c r="A219" s="22" t="str">
        <f t="shared" si="35"/>
        <v/>
      </c>
      <c r="B219" s="77" t="str">
        <f t="shared" si="40"/>
        <v/>
      </c>
      <c r="C219" s="149"/>
      <c r="D219" s="150" t="str">
        <f t="shared" si="33"/>
        <v/>
      </c>
      <c r="E219" s="147" t="str">
        <f t="shared" si="34"/>
        <v/>
      </c>
      <c r="F219" s="144"/>
      <c r="G219" s="148"/>
      <c r="H219" s="85" t="str">
        <f t="shared" si="36"/>
        <v/>
      </c>
      <c r="I219" s="158"/>
      <c r="J219" s="158"/>
      <c r="K219" s="158"/>
      <c r="L219" s="158"/>
      <c r="M219" s="154"/>
      <c r="N219" s="154"/>
      <c r="O219" s="154"/>
      <c r="P219" s="142"/>
      <c r="Q219" s="22" t="str">
        <f>IF(C219&lt;&gt;"Pflichtkollekte","",IF(F219&lt;&gt;"",CONCATENATE(X219,1,VLOOKUP(F219,'Eingabe Zweckbestimmungen'!$M:$O,3,FALSE)),CONCATENATE(X219,1000))*1)</f>
        <v/>
      </c>
      <c r="R219" s="22" t="str">
        <f>IF(C219&lt;&gt;"Zw. Zweckg. Kollekte","",IF(G219&lt;&gt;"",CONCATENATE(X219,2,VLOOKUP(G219,'Eingabe Zweckbestimmungen'!$C:$E,3,FALSE)),CONCATENATE(X219,2000))*1)</f>
        <v/>
      </c>
      <c r="S219" s="22" t="str">
        <f t="shared" si="37"/>
        <v/>
      </c>
      <c r="T219" s="22" t="str">
        <f>IF(C219&lt;&gt;"Zw. Zweckg. Spende","",IF(G219&lt;&gt;"",CONCATENATE(X219,3,VLOOKUP(G219,'Eingabe Zweckbestimmungen'!C:E,3,FALSE))*1,CONCATENATE(X219,3000)*1))</f>
        <v/>
      </c>
      <c r="U219" s="22" t="str">
        <f t="shared" si="38"/>
        <v/>
      </c>
      <c r="V219" s="22" t="str">
        <f>IF(C219&lt;&gt;"Zw. Freie weiterzuleitende Kollekte","",IF(G219&lt;&gt;"",CONCATENATE(X219,4,VLOOKUP(G219,'Eingabe Zweckbestimmungen'!$H:$J,3,FALSE))*1,CONCATENATE(X219,4000)*1))</f>
        <v/>
      </c>
      <c r="W219" s="22" t="str">
        <f t="shared" si="39"/>
        <v/>
      </c>
      <c r="X219" s="160">
        <f>IFERROR(VLOOKUP(M219,'Stammdaten Girokonten'!$I:$K,3,FALSE),0)</f>
        <v>0</v>
      </c>
      <c r="AD219" s="202" t="str">
        <f t="shared" si="41"/>
        <v/>
      </c>
      <c r="AE219" s="203" t="str">
        <f t="shared" si="42"/>
        <v/>
      </c>
      <c r="AF219" s="204" t="str">
        <f t="shared" si="43"/>
        <v/>
      </c>
    </row>
    <row r="220" spans="1:32" x14ac:dyDescent="0.25">
      <c r="A220" s="22" t="str">
        <f t="shared" si="35"/>
        <v/>
      </c>
      <c r="B220" s="77" t="str">
        <f t="shared" si="40"/>
        <v/>
      </c>
      <c r="C220" s="149"/>
      <c r="D220" s="150" t="str">
        <f t="shared" si="33"/>
        <v/>
      </c>
      <c r="E220" s="147" t="str">
        <f t="shared" si="34"/>
        <v/>
      </c>
      <c r="F220" s="144"/>
      <c r="G220" s="148"/>
      <c r="H220" s="85" t="str">
        <f t="shared" si="36"/>
        <v/>
      </c>
      <c r="I220" s="158"/>
      <c r="J220" s="158"/>
      <c r="K220" s="158"/>
      <c r="L220" s="158"/>
      <c r="M220" s="154"/>
      <c r="N220" s="154"/>
      <c r="O220" s="154"/>
      <c r="P220" s="142"/>
      <c r="Q220" s="22" t="str">
        <f>IF(C220&lt;&gt;"Pflichtkollekte","",IF(F220&lt;&gt;"",CONCATENATE(X220,1,VLOOKUP(F220,'Eingabe Zweckbestimmungen'!$M:$O,3,FALSE)),CONCATENATE(X220,1000))*1)</f>
        <v/>
      </c>
      <c r="R220" s="22" t="str">
        <f>IF(C220&lt;&gt;"Zw. Zweckg. Kollekte","",IF(G220&lt;&gt;"",CONCATENATE(X220,2,VLOOKUP(G220,'Eingabe Zweckbestimmungen'!$C:$E,3,FALSE)),CONCATENATE(X220,2000))*1)</f>
        <v/>
      </c>
      <c r="S220" s="22" t="str">
        <f t="shared" si="37"/>
        <v/>
      </c>
      <c r="T220" s="22" t="str">
        <f>IF(C220&lt;&gt;"Zw. Zweckg. Spende","",IF(G220&lt;&gt;"",CONCATENATE(X220,3,VLOOKUP(G220,'Eingabe Zweckbestimmungen'!C:E,3,FALSE))*1,CONCATENATE(X220,3000)*1))</f>
        <v/>
      </c>
      <c r="U220" s="22" t="str">
        <f t="shared" si="38"/>
        <v/>
      </c>
      <c r="V220" s="22" t="str">
        <f>IF(C220&lt;&gt;"Zw. Freie weiterzuleitende Kollekte","",IF(G220&lt;&gt;"",CONCATENATE(X220,4,VLOOKUP(G220,'Eingabe Zweckbestimmungen'!$H:$J,3,FALSE))*1,CONCATENATE(X220,4000)*1))</f>
        <v/>
      </c>
      <c r="W220" s="22" t="str">
        <f t="shared" si="39"/>
        <v/>
      </c>
      <c r="X220" s="160">
        <f>IFERROR(VLOOKUP(M220,'Stammdaten Girokonten'!$I:$K,3,FALSE),0)</f>
        <v>0</v>
      </c>
      <c r="AD220" s="202" t="str">
        <f t="shared" si="41"/>
        <v/>
      </c>
      <c r="AE220" s="203" t="str">
        <f t="shared" si="42"/>
        <v/>
      </c>
      <c r="AF220" s="204" t="str">
        <f t="shared" si="43"/>
        <v/>
      </c>
    </row>
    <row r="221" spans="1:32" x14ac:dyDescent="0.25">
      <c r="A221" s="22" t="str">
        <f t="shared" si="35"/>
        <v/>
      </c>
      <c r="B221" s="77" t="str">
        <f t="shared" si="40"/>
        <v/>
      </c>
      <c r="C221" s="149"/>
      <c r="D221" s="150" t="str">
        <f t="shared" si="33"/>
        <v/>
      </c>
      <c r="E221" s="147" t="str">
        <f t="shared" si="34"/>
        <v/>
      </c>
      <c r="F221" s="144"/>
      <c r="G221" s="148"/>
      <c r="H221" s="85" t="str">
        <f t="shared" si="36"/>
        <v/>
      </c>
      <c r="I221" s="158"/>
      <c r="J221" s="158"/>
      <c r="K221" s="158"/>
      <c r="L221" s="158"/>
      <c r="M221" s="154"/>
      <c r="N221" s="154"/>
      <c r="O221" s="154"/>
      <c r="P221" s="142"/>
      <c r="Q221" s="22" t="str">
        <f>IF(C221&lt;&gt;"Pflichtkollekte","",IF(F221&lt;&gt;"",CONCATENATE(X221,1,VLOOKUP(F221,'Eingabe Zweckbestimmungen'!$M:$O,3,FALSE)),CONCATENATE(X221,1000))*1)</f>
        <v/>
      </c>
      <c r="R221" s="22" t="str">
        <f>IF(C221&lt;&gt;"Zw. Zweckg. Kollekte","",IF(G221&lt;&gt;"",CONCATENATE(X221,2,VLOOKUP(G221,'Eingabe Zweckbestimmungen'!$C:$E,3,FALSE)),CONCATENATE(X221,2000))*1)</f>
        <v/>
      </c>
      <c r="S221" s="22" t="str">
        <f t="shared" si="37"/>
        <v/>
      </c>
      <c r="T221" s="22" t="str">
        <f>IF(C221&lt;&gt;"Zw. Zweckg. Spende","",IF(G221&lt;&gt;"",CONCATENATE(X221,3,VLOOKUP(G221,'Eingabe Zweckbestimmungen'!C:E,3,FALSE))*1,CONCATENATE(X221,3000)*1))</f>
        <v/>
      </c>
      <c r="U221" s="22" t="str">
        <f t="shared" si="38"/>
        <v/>
      </c>
      <c r="V221" s="22" t="str">
        <f>IF(C221&lt;&gt;"Zw. Freie weiterzuleitende Kollekte","",IF(G221&lt;&gt;"",CONCATENATE(X221,4,VLOOKUP(G221,'Eingabe Zweckbestimmungen'!$H:$J,3,FALSE))*1,CONCATENATE(X221,4000)*1))</f>
        <v/>
      </c>
      <c r="W221" s="22" t="str">
        <f t="shared" si="39"/>
        <v/>
      </c>
      <c r="X221" s="160">
        <f>IFERROR(VLOOKUP(M221,'Stammdaten Girokonten'!$I:$K,3,FALSE),0)</f>
        <v>0</v>
      </c>
      <c r="AD221" s="202" t="str">
        <f t="shared" si="41"/>
        <v/>
      </c>
      <c r="AE221" s="203" t="str">
        <f t="shared" si="42"/>
        <v/>
      </c>
      <c r="AF221" s="204" t="str">
        <f t="shared" si="43"/>
        <v/>
      </c>
    </row>
    <row r="222" spans="1:32" x14ac:dyDescent="0.25">
      <c r="A222" s="22" t="str">
        <f t="shared" si="35"/>
        <v/>
      </c>
      <c r="B222" s="77" t="str">
        <f t="shared" si="40"/>
        <v/>
      </c>
      <c r="C222" s="149"/>
      <c r="D222" s="150" t="str">
        <f t="shared" si="33"/>
        <v/>
      </c>
      <c r="E222" s="147" t="str">
        <f t="shared" si="34"/>
        <v/>
      </c>
      <c r="F222" s="144"/>
      <c r="G222" s="148"/>
      <c r="H222" s="85" t="str">
        <f t="shared" si="36"/>
        <v/>
      </c>
      <c r="I222" s="158"/>
      <c r="J222" s="158"/>
      <c r="K222" s="158"/>
      <c r="L222" s="158"/>
      <c r="M222" s="154"/>
      <c r="N222" s="154"/>
      <c r="O222" s="154"/>
      <c r="P222" s="142"/>
      <c r="Q222" s="22" t="str">
        <f>IF(C222&lt;&gt;"Pflichtkollekte","",IF(F222&lt;&gt;"",CONCATENATE(X222,1,VLOOKUP(F222,'Eingabe Zweckbestimmungen'!$M:$O,3,FALSE)),CONCATENATE(X222,1000))*1)</f>
        <v/>
      </c>
      <c r="R222" s="22" t="str">
        <f>IF(C222&lt;&gt;"Zw. Zweckg. Kollekte","",IF(G222&lt;&gt;"",CONCATENATE(X222,2,VLOOKUP(G222,'Eingabe Zweckbestimmungen'!$C:$E,3,FALSE)),CONCATENATE(X222,2000))*1)</f>
        <v/>
      </c>
      <c r="S222" s="22" t="str">
        <f t="shared" si="37"/>
        <v/>
      </c>
      <c r="T222" s="22" t="str">
        <f>IF(C222&lt;&gt;"Zw. Zweckg. Spende","",IF(G222&lt;&gt;"",CONCATENATE(X222,3,VLOOKUP(G222,'Eingabe Zweckbestimmungen'!C:E,3,FALSE))*1,CONCATENATE(X222,3000)*1))</f>
        <v/>
      </c>
      <c r="U222" s="22" t="str">
        <f t="shared" si="38"/>
        <v/>
      </c>
      <c r="V222" s="22" t="str">
        <f>IF(C222&lt;&gt;"Zw. Freie weiterzuleitende Kollekte","",IF(G222&lt;&gt;"",CONCATENATE(X222,4,VLOOKUP(G222,'Eingabe Zweckbestimmungen'!$H:$J,3,FALSE))*1,CONCATENATE(X222,4000)*1))</f>
        <v/>
      </c>
      <c r="W222" s="22" t="str">
        <f t="shared" si="39"/>
        <v/>
      </c>
      <c r="X222" s="160">
        <f>IFERROR(VLOOKUP(M222,'Stammdaten Girokonten'!$I:$K,3,FALSE),0)</f>
        <v>0</v>
      </c>
      <c r="AD222" s="202" t="str">
        <f t="shared" si="41"/>
        <v/>
      </c>
      <c r="AE222" s="203" t="str">
        <f t="shared" si="42"/>
        <v/>
      </c>
      <c r="AF222" s="204" t="str">
        <f t="shared" si="43"/>
        <v/>
      </c>
    </row>
    <row r="223" spans="1:32" x14ac:dyDescent="0.25">
      <c r="A223" s="22" t="str">
        <f t="shared" si="35"/>
        <v/>
      </c>
      <c r="B223" s="77" t="str">
        <f t="shared" si="40"/>
        <v/>
      </c>
      <c r="C223" s="149"/>
      <c r="D223" s="150" t="str">
        <f t="shared" si="33"/>
        <v/>
      </c>
      <c r="E223" s="147" t="str">
        <f t="shared" si="34"/>
        <v/>
      </c>
      <c r="F223" s="144"/>
      <c r="G223" s="148"/>
      <c r="H223" s="85" t="str">
        <f t="shared" si="36"/>
        <v/>
      </c>
      <c r="I223" s="158"/>
      <c r="J223" s="158"/>
      <c r="K223" s="158"/>
      <c r="L223" s="158"/>
      <c r="M223" s="154"/>
      <c r="N223" s="154"/>
      <c r="O223" s="154"/>
      <c r="P223" s="142"/>
      <c r="Q223" s="22" t="str">
        <f>IF(C223&lt;&gt;"Pflichtkollekte","",IF(F223&lt;&gt;"",CONCATENATE(X223,1,VLOOKUP(F223,'Eingabe Zweckbestimmungen'!$M:$O,3,FALSE)),CONCATENATE(X223,1000))*1)</f>
        <v/>
      </c>
      <c r="R223" s="22" t="str">
        <f>IF(C223&lt;&gt;"Zw. Zweckg. Kollekte","",IF(G223&lt;&gt;"",CONCATENATE(X223,2,VLOOKUP(G223,'Eingabe Zweckbestimmungen'!$C:$E,3,FALSE)),CONCATENATE(X223,2000))*1)</f>
        <v/>
      </c>
      <c r="S223" s="22" t="str">
        <f t="shared" si="37"/>
        <v/>
      </c>
      <c r="T223" s="22" t="str">
        <f>IF(C223&lt;&gt;"Zw. Zweckg. Spende","",IF(G223&lt;&gt;"",CONCATENATE(X223,3,VLOOKUP(G223,'Eingabe Zweckbestimmungen'!C:E,3,FALSE))*1,CONCATENATE(X223,3000)*1))</f>
        <v/>
      </c>
      <c r="U223" s="22" t="str">
        <f t="shared" si="38"/>
        <v/>
      </c>
      <c r="V223" s="22" t="str">
        <f>IF(C223&lt;&gt;"Zw. Freie weiterzuleitende Kollekte","",IF(G223&lt;&gt;"",CONCATENATE(X223,4,VLOOKUP(G223,'Eingabe Zweckbestimmungen'!$H:$J,3,FALSE))*1,CONCATENATE(X223,4000)*1))</f>
        <v/>
      </c>
      <c r="W223" s="22" t="str">
        <f t="shared" si="39"/>
        <v/>
      </c>
      <c r="X223" s="160">
        <f>IFERROR(VLOOKUP(M223,'Stammdaten Girokonten'!$I:$K,3,FALSE),0)</f>
        <v>0</v>
      </c>
      <c r="AD223" s="202" t="str">
        <f t="shared" si="41"/>
        <v/>
      </c>
      <c r="AE223" s="203" t="str">
        <f t="shared" si="42"/>
        <v/>
      </c>
      <c r="AF223" s="204" t="str">
        <f t="shared" si="43"/>
        <v/>
      </c>
    </row>
    <row r="224" spans="1:32" x14ac:dyDescent="0.25">
      <c r="A224" s="22" t="str">
        <f t="shared" si="35"/>
        <v/>
      </c>
      <c r="B224" s="77" t="str">
        <f t="shared" si="40"/>
        <v/>
      </c>
      <c r="C224" s="149"/>
      <c r="D224" s="150" t="str">
        <f t="shared" si="33"/>
        <v/>
      </c>
      <c r="E224" s="147" t="str">
        <f t="shared" si="34"/>
        <v/>
      </c>
      <c r="F224" s="144"/>
      <c r="G224" s="148"/>
      <c r="H224" s="85" t="str">
        <f t="shared" si="36"/>
        <v/>
      </c>
      <c r="I224" s="158"/>
      <c r="J224" s="158"/>
      <c r="K224" s="158"/>
      <c r="L224" s="158"/>
      <c r="M224" s="154"/>
      <c r="N224" s="154"/>
      <c r="O224" s="154"/>
      <c r="P224" s="142"/>
      <c r="Q224" s="22" t="str">
        <f>IF(C224&lt;&gt;"Pflichtkollekte","",IF(F224&lt;&gt;"",CONCATENATE(X224,1,VLOOKUP(F224,'Eingabe Zweckbestimmungen'!$M:$O,3,FALSE)),CONCATENATE(X224,1000))*1)</f>
        <v/>
      </c>
      <c r="R224" s="22" t="str">
        <f>IF(C224&lt;&gt;"Zw. Zweckg. Kollekte","",IF(G224&lt;&gt;"",CONCATENATE(X224,2,VLOOKUP(G224,'Eingabe Zweckbestimmungen'!$C:$E,3,FALSE)),CONCATENATE(X224,2000))*1)</f>
        <v/>
      </c>
      <c r="S224" s="22" t="str">
        <f t="shared" si="37"/>
        <v/>
      </c>
      <c r="T224" s="22" t="str">
        <f>IF(C224&lt;&gt;"Zw. Zweckg. Spende","",IF(G224&lt;&gt;"",CONCATENATE(X224,3,VLOOKUP(G224,'Eingabe Zweckbestimmungen'!C:E,3,FALSE))*1,CONCATENATE(X224,3000)*1))</f>
        <v/>
      </c>
      <c r="U224" s="22" t="str">
        <f t="shared" si="38"/>
        <v/>
      </c>
      <c r="V224" s="22" t="str">
        <f>IF(C224&lt;&gt;"Zw. Freie weiterzuleitende Kollekte","",IF(G224&lt;&gt;"",CONCATENATE(X224,4,VLOOKUP(G224,'Eingabe Zweckbestimmungen'!$H:$J,3,FALSE))*1,CONCATENATE(X224,4000)*1))</f>
        <v/>
      </c>
      <c r="W224" s="22" t="str">
        <f t="shared" si="39"/>
        <v/>
      </c>
      <c r="X224" s="160">
        <f>IFERROR(VLOOKUP(M224,'Stammdaten Girokonten'!$I:$K,3,FALSE),0)</f>
        <v>0</v>
      </c>
      <c r="AD224" s="202" t="str">
        <f t="shared" si="41"/>
        <v/>
      </c>
      <c r="AE224" s="203" t="str">
        <f t="shared" si="42"/>
        <v/>
      </c>
      <c r="AF224" s="204" t="str">
        <f t="shared" si="43"/>
        <v/>
      </c>
    </row>
    <row r="225" spans="1:32" x14ac:dyDescent="0.25">
      <c r="A225" s="22" t="str">
        <f t="shared" si="35"/>
        <v/>
      </c>
      <c r="B225" s="77" t="str">
        <f t="shared" si="40"/>
        <v/>
      </c>
      <c r="C225" s="149"/>
      <c r="D225" s="150" t="str">
        <f t="shared" si="33"/>
        <v/>
      </c>
      <c r="E225" s="147" t="str">
        <f t="shared" si="34"/>
        <v/>
      </c>
      <c r="F225" s="144"/>
      <c r="G225" s="148"/>
      <c r="H225" s="85" t="str">
        <f t="shared" si="36"/>
        <v/>
      </c>
      <c r="I225" s="158"/>
      <c r="J225" s="158"/>
      <c r="K225" s="158"/>
      <c r="L225" s="158"/>
      <c r="M225" s="154"/>
      <c r="N225" s="154"/>
      <c r="O225" s="154"/>
      <c r="P225" s="142"/>
      <c r="Q225" s="22" t="str">
        <f>IF(C225&lt;&gt;"Pflichtkollekte","",IF(F225&lt;&gt;"",CONCATENATE(X225,1,VLOOKUP(F225,'Eingabe Zweckbestimmungen'!$M:$O,3,FALSE)),CONCATENATE(X225,1000))*1)</f>
        <v/>
      </c>
      <c r="R225" s="22" t="str">
        <f>IF(C225&lt;&gt;"Zw. Zweckg. Kollekte","",IF(G225&lt;&gt;"",CONCATENATE(X225,2,VLOOKUP(G225,'Eingabe Zweckbestimmungen'!$C:$E,3,FALSE)),CONCATENATE(X225,2000))*1)</f>
        <v/>
      </c>
      <c r="S225" s="22" t="str">
        <f t="shared" si="37"/>
        <v/>
      </c>
      <c r="T225" s="22" t="str">
        <f>IF(C225&lt;&gt;"Zw. Zweckg. Spende","",IF(G225&lt;&gt;"",CONCATENATE(X225,3,VLOOKUP(G225,'Eingabe Zweckbestimmungen'!C:E,3,FALSE))*1,CONCATENATE(X225,3000)*1))</f>
        <v/>
      </c>
      <c r="U225" s="22" t="str">
        <f t="shared" si="38"/>
        <v/>
      </c>
      <c r="V225" s="22" t="str">
        <f>IF(C225&lt;&gt;"Zw. Freie weiterzuleitende Kollekte","",IF(G225&lt;&gt;"",CONCATENATE(X225,4,VLOOKUP(G225,'Eingabe Zweckbestimmungen'!$H:$J,3,FALSE))*1,CONCATENATE(X225,4000)*1))</f>
        <v/>
      </c>
      <c r="W225" s="22" t="str">
        <f t="shared" si="39"/>
        <v/>
      </c>
      <c r="X225" s="160">
        <f>IFERROR(VLOOKUP(M225,'Stammdaten Girokonten'!$I:$K,3,FALSE),0)</f>
        <v>0</v>
      </c>
      <c r="AD225" s="202" t="str">
        <f t="shared" si="41"/>
        <v/>
      </c>
      <c r="AE225" s="203" t="str">
        <f t="shared" si="42"/>
        <v/>
      </c>
      <c r="AF225" s="204" t="str">
        <f t="shared" si="43"/>
        <v/>
      </c>
    </row>
    <row r="226" spans="1:32" x14ac:dyDescent="0.25">
      <c r="A226" s="22" t="str">
        <f t="shared" si="35"/>
        <v/>
      </c>
      <c r="B226" s="77" t="str">
        <f t="shared" si="40"/>
        <v/>
      </c>
      <c r="C226" s="149"/>
      <c r="D226" s="150" t="str">
        <f t="shared" si="33"/>
        <v/>
      </c>
      <c r="E226" s="147" t="str">
        <f t="shared" si="34"/>
        <v/>
      </c>
      <c r="F226" s="144"/>
      <c r="G226" s="148"/>
      <c r="H226" s="85" t="str">
        <f t="shared" si="36"/>
        <v/>
      </c>
      <c r="I226" s="158"/>
      <c r="J226" s="158"/>
      <c r="K226" s="158"/>
      <c r="L226" s="158"/>
      <c r="M226" s="154"/>
      <c r="N226" s="154"/>
      <c r="O226" s="154"/>
      <c r="P226" s="142"/>
      <c r="Q226" s="22" t="str">
        <f>IF(C226&lt;&gt;"Pflichtkollekte","",IF(F226&lt;&gt;"",CONCATENATE(X226,1,VLOOKUP(F226,'Eingabe Zweckbestimmungen'!$M:$O,3,FALSE)),CONCATENATE(X226,1000))*1)</f>
        <v/>
      </c>
      <c r="R226" s="22" t="str">
        <f>IF(C226&lt;&gt;"Zw. Zweckg. Kollekte","",IF(G226&lt;&gt;"",CONCATENATE(X226,2,VLOOKUP(G226,'Eingabe Zweckbestimmungen'!$C:$E,3,FALSE)),CONCATENATE(X226,2000))*1)</f>
        <v/>
      </c>
      <c r="S226" s="22" t="str">
        <f t="shared" si="37"/>
        <v/>
      </c>
      <c r="T226" s="22" t="str">
        <f>IF(C226&lt;&gt;"Zw. Zweckg. Spende","",IF(G226&lt;&gt;"",CONCATENATE(X226,3,VLOOKUP(G226,'Eingabe Zweckbestimmungen'!C:E,3,FALSE))*1,CONCATENATE(X226,3000)*1))</f>
        <v/>
      </c>
      <c r="U226" s="22" t="str">
        <f t="shared" si="38"/>
        <v/>
      </c>
      <c r="V226" s="22" t="str">
        <f>IF(C226&lt;&gt;"Zw. Freie weiterzuleitende Kollekte","",IF(G226&lt;&gt;"",CONCATENATE(X226,4,VLOOKUP(G226,'Eingabe Zweckbestimmungen'!$H:$J,3,FALSE))*1,CONCATENATE(X226,4000)*1))</f>
        <v/>
      </c>
      <c r="W226" s="22" t="str">
        <f t="shared" si="39"/>
        <v/>
      </c>
      <c r="X226" s="160">
        <f>IFERROR(VLOOKUP(M226,'Stammdaten Girokonten'!$I:$K,3,FALSE),0)</f>
        <v>0</v>
      </c>
      <c r="AD226" s="202" t="str">
        <f t="shared" si="41"/>
        <v/>
      </c>
      <c r="AE226" s="203" t="str">
        <f t="shared" si="42"/>
        <v/>
      </c>
      <c r="AF226" s="204" t="str">
        <f t="shared" si="43"/>
        <v/>
      </c>
    </row>
    <row r="227" spans="1:32" x14ac:dyDescent="0.25">
      <c r="A227" s="22" t="str">
        <f t="shared" si="35"/>
        <v/>
      </c>
      <c r="B227" s="77" t="str">
        <f t="shared" si="40"/>
        <v/>
      </c>
      <c r="C227" s="149"/>
      <c r="D227" s="150" t="str">
        <f t="shared" si="33"/>
        <v/>
      </c>
      <c r="E227" s="147" t="str">
        <f t="shared" si="34"/>
        <v/>
      </c>
      <c r="F227" s="144"/>
      <c r="G227" s="148"/>
      <c r="H227" s="85" t="str">
        <f t="shared" si="36"/>
        <v/>
      </c>
      <c r="I227" s="158"/>
      <c r="J227" s="158"/>
      <c r="K227" s="158"/>
      <c r="L227" s="158"/>
      <c r="M227" s="154"/>
      <c r="N227" s="154"/>
      <c r="O227" s="154"/>
      <c r="P227" s="142"/>
      <c r="Q227" s="22" t="str">
        <f>IF(C227&lt;&gt;"Pflichtkollekte","",IF(F227&lt;&gt;"",CONCATENATE(X227,1,VLOOKUP(F227,'Eingabe Zweckbestimmungen'!$M:$O,3,FALSE)),CONCATENATE(X227,1000))*1)</f>
        <v/>
      </c>
      <c r="R227" s="22" t="str">
        <f>IF(C227&lt;&gt;"Zw. Zweckg. Kollekte","",IF(G227&lt;&gt;"",CONCATENATE(X227,2,VLOOKUP(G227,'Eingabe Zweckbestimmungen'!$C:$E,3,FALSE)),CONCATENATE(X227,2000))*1)</f>
        <v/>
      </c>
      <c r="S227" s="22" t="str">
        <f t="shared" si="37"/>
        <v/>
      </c>
      <c r="T227" s="22" t="str">
        <f>IF(C227&lt;&gt;"Zw. Zweckg. Spende","",IF(G227&lt;&gt;"",CONCATENATE(X227,3,VLOOKUP(G227,'Eingabe Zweckbestimmungen'!C:E,3,FALSE))*1,CONCATENATE(X227,3000)*1))</f>
        <v/>
      </c>
      <c r="U227" s="22" t="str">
        <f t="shared" si="38"/>
        <v/>
      </c>
      <c r="V227" s="22" t="str">
        <f>IF(C227&lt;&gt;"Zw. Freie weiterzuleitende Kollekte","",IF(G227&lt;&gt;"",CONCATENATE(X227,4,VLOOKUP(G227,'Eingabe Zweckbestimmungen'!$H:$J,3,FALSE))*1,CONCATENATE(X227,4000)*1))</f>
        <v/>
      </c>
      <c r="W227" s="22" t="str">
        <f t="shared" si="39"/>
        <v/>
      </c>
      <c r="X227" s="160">
        <f>IFERROR(VLOOKUP(M227,'Stammdaten Girokonten'!$I:$K,3,FALSE),0)</f>
        <v>0</v>
      </c>
      <c r="AD227" s="202" t="str">
        <f t="shared" si="41"/>
        <v/>
      </c>
      <c r="AE227" s="203" t="str">
        <f t="shared" si="42"/>
        <v/>
      </c>
      <c r="AF227" s="204" t="str">
        <f t="shared" si="43"/>
        <v/>
      </c>
    </row>
    <row r="228" spans="1:32" x14ac:dyDescent="0.25">
      <c r="A228" s="22" t="str">
        <f t="shared" si="35"/>
        <v/>
      </c>
      <c r="B228" s="77" t="str">
        <f t="shared" si="40"/>
        <v/>
      </c>
      <c r="C228" s="149"/>
      <c r="D228" s="150" t="str">
        <f t="shared" si="33"/>
        <v/>
      </c>
      <c r="E228" s="147" t="str">
        <f t="shared" si="34"/>
        <v/>
      </c>
      <c r="F228" s="144"/>
      <c r="G228" s="148"/>
      <c r="H228" s="85" t="str">
        <f t="shared" si="36"/>
        <v/>
      </c>
      <c r="I228" s="158"/>
      <c r="J228" s="158"/>
      <c r="K228" s="158"/>
      <c r="L228" s="158"/>
      <c r="M228" s="154"/>
      <c r="N228" s="154"/>
      <c r="O228" s="154"/>
      <c r="P228" s="142"/>
      <c r="Q228" s="22" t="str">
        <f>IF(C228&lt;&gt;"Pflichtkollekte","",IF(F228&lt;&gt;"",CONCATENATE(X228,1,VLOOKUP(F228,'Eingabe Zweckbestimmungen'!$M:$O,3,FALSE)),CONCATENATE(X228,1000))*1)</f>
        <v/>
      </c>
      <c r="R228" s="22" t="str">
        <f>IF(C228&lt;&gt;"Zw. Zweckg. Kollekte","",IF(G228&lt;&gt;"",CONCATENATE(X228,2,VLOOKUP(G228,'Eingabe Zweckbestimmungen'!$C:$E,3,FALSE)),CONCATENATE(X228,2000))*1)</f>
        <v/>
      </c>
      <c r="S228" s="22" t="str">
        <f t="shared" si="37"/>
        <v/>
      </c>
      <c r="T228" s="22" t="str">
        <f>IF(C228&lt;&gt;"Zw. Zweckg. Spende","",IF(G228&lt;&gt;"",CONCATENATE(X228,3,VLOOKUP(G228,'Eingabe Zweckbestimmungen'!C:E,3,FALSE))*1,CONCATENATE(X228,3000)*1))</f>
        <v/>
      </c>
      <c r="U228" s="22" t="str">
        <f t="shared" si="38"/>
        <v/>
      </c>
      <c r="V228" s="22" t="str">
        <f>IF(C228&lt;&gt;"Zw. Freie weiterzuleitende Kollekte","",IF(G228&lt;&gt;"",CONCATENATE(X228,4,VLOOKUP(G228,'Eingabe Zweckbestimmungen'!$H:$J,3,FALSE))*1,CONCATENATE(X228,4000)*1))</f>
        <v/>
      </c>
      <c r="W228" s="22" t="str">
        <f t="shared" si="39"/>
        <v/>
      </c>
      <c r="X228" s="160">
        <f>IFERROR(VLOOKUP(M228,'Stammdaten Girokonten'!$I:$K,3,FALSE),0)</f>
        <v>0</v>
      </c>
      <c r="AD228" s="202" t="str">
        <f t="shared" si="41"/>
        <v/>
      </c>
      <c r="AE228" s="203" t="str">
        <f t="shared" si="42"/>
        <v/>
      </c>
      <c r="AF228" s="204" t="str">
        <f t="shared" si="43"/>
        <v/>
      </c>
    </row>
    <row r="229" spans="1:32" x14ac:dyDescent="0.25">
      <c r="A229" s="22" t="str">
        <f t="shared" si="35"/>
        <v/>
      </c>
      <c r="B229" s="77" t="str">
        <f t="shared" si="40"/>
        <v/>
      </c>
      <c r="C229" s="149"/>
      <c r="D229" s="150" t="str">
        <f t="shared" si="33"/>
        <v/>
      </c>
      <c r="E229" s="147" t="str">
        <f t="shared" si="34"/>
        <v/>
      </c>
      <c r="F229" s="144"/>
      <c r="G229" s="148"/>
      <c r="H229" s="85" t="str">
        <f t="shared" si="36"/>
        <v/>
      </c>
      <c r="I229" s="158"/>
      <c r="J229" s="158"/>
      <c r="K229" s="158"/>
      <c r="L229" s="158"/>
      <c r="M229" s="154"/>
      <c r="N229" s="154"/>
      <c r="O229" s="154"/>
      <c r="P229" s="142"/>
      <c r="Q229" s="22" t="str">
        <f>IF(C229&lt;&gt;"Pflichtkollekte","",IF(F229&lt;&gt;"",CONCATENATE(X229,1,VLOOKUP(F229,'Eingabe Zweckbestimmungen'!$M:$O,3,FALSE)),CONCATENATE(X229,1000))*1)</f>
        <v/>
      </c>
      <c r="R229" s="22" t="str">
        <f>IF(C229&lt;&gt;"Zw. Zweckg. Kollekte","",IF(G229&lt;&gt;"",CONCATENATE(X229,2,VLOOKUP(G229,'Eingabe Zweckbestimmungen'!$C:$E,3,FALSE)),CONCATENATE(X229,2000))*1)</f>
        <v/>
      </c>
      <c r="S229" s="22" t="str">
        <f t="shared" si="37"/>
        <v/>
      </c>
      <c r="T229" s="22" t="str">
        <f>IF(C229&lt;&gt;"Zw. Zweckg. Spende","",IF(G229&lt;&gt;"",CONCATENATE(X229,3,VLOOKUP(G229,'Eingabe Zweckbestimmungen'!C:E,3,FALSE))*1,CONCATENATE(X229,3000)*1))</f>
        <v/>
      </c>
      <c r="U229" s="22" t="str">
        <f t="shared" si="38"/>
        <v/>
      </c>
      <c r="V229" s="22" t="str">
        <f>IF(C229&lt;&gt;"Zw. Freie weiterzuleitende Kollekte","",IF(G229&lt;&gt;"",CONCATENATE(X229,4,VLOOKUP(G229,'Eingabe Zweckbestimmungen'!$H:$J,3,FALSE))*1,CONCATENATE(X229,4000)*1))</f>
        <v/>
      </c>
      <c r="W229" s="22" t="str">
        <f t="shared" si="39"/>
        <v/>
      </c>
      <c r="X229" s="160">
        <f>IFERROR(VLOOKUP(M229,'Stammdaten Girokonten'!$I:$K,3,FALSE),0)</f>
        <v>0</v>
      </c>
      <c r="AD229" s="202" t="str">
        <f t="shared" si="41"/>
        <v/>
      </c>
      <c r="AE229" s="203" t="str">
        <f t="shared" si="42"/>
        <v/>
      </c>
      <c r="AF229" s="204" t="str">
        <f t="shared" si="43"/>
        <v/>
      </c>
    </row>
    <row r="230" spans="1:32" x14ac:dyDescent="0.25">
      <c r="A230" s="22" t="str">
        <f t="shared" si="35"/>
        <v/>
      </c>
      <c r="B230" s="77" t="str">
        <f t="shared" si="40"/>
        <v/>
      </c>
      <c r="C230" s="149"/>
      <c r="D230" s="150" t="str">
        <f t="shared" si="33"/>
        <v/>
      </c>
      <c r="E230" s="147" t="str">
        <f t="shared" si="34"/>
        <v/>
      </c>
      <c r="F230" s="144"/>
      <c r="G230" s="148"/>
      <c r="H230" s="85" t="str">
        <f t="shared" si="36"/>
        <v/>
      </c>
      <c r="I230" s="158"/>
      <c r="J230" s="158"/>
      <c r="K230" s="158"/>
      <c r="L230" s="158"/>
      <c r="M230" s="154"/>
      <c r="N230" s="154"/>
      <c r="O230" s="154"/>
      <c r="P230" s="142"/>
      <c r="Q230" s="22" t="str">
        <f>IF(C230&lt;&gt;"Pflichtkollekte","",IF(F230&lt;&gt;"",CONCATENATE(X230,1,VLOOKUP(F230,'Eingabe Zweckbestimmungen'!$M:$O,3,FALSE)),CONCATENATE(X230,1000))*1)</f>
        <v/>
      </c>
      <c r="R230" s="22" t="str">
        <f>IF(C230&lt;&gt;"Zw. Zweckg. Kollekte","",IF(G230&lt;&gt;"",CONCATENATE(X230,2,VLOOKUP(G230,'Eingabe Zweckbestimmungen'!$C:$E,3,FALSE)),CONCATENATE(X230,2000))*1)</f>
        <v/>
      </c>
      <c r="S230" s="22" t="str">
        <f t="shared" si="37"/>
        <v/>
      </c>
      <c r="T230" s="22" t="str">
        <f>IF(C230&lt;&gt;"Zw. Zweckg. Spende","",IF(G230&lt;&gt;"",CONCATENATE(X230,3,VLOOKUP(G230,'Eingabe Zweckbestimmungen'!C:E,3,FALSE))*1,CONCATENATE(X230,3000)*1))</f>
        <v/>
      </c>
      <c r="U230" s="22" t="str">
        <f t="shared" si="38"/>
        <v/>
      </c>
      <c r="V230" s="22" t="str">
        <f>IF(C230&lt;&gt;"Zw. Freie weiterzuleitende Kollekte","",IF(G230&lt;&gt;"",CONCATENATE(X230,4,VLOOKUP(G230,'Eingabe Zweckbestimmungen'!$H:$J,3,FALSE))*1,CONCATENATE(X230,4000)*1))</f>
        <v/>
      </c>
      <c r="W230" s="22" t="str">
        <f t="shared" si="39"/>
        <v/>
      </c>
      <c r="X230" s="160">
        <f>IFERROR(VLOOKUP(M230,'Stammdaten Girokonten'!$I:$K,3,FALSE),0)</f>
        <v>0</v>
      </c>
      <c r="AD230" s="202" t="str">
        <f t="shared" si="41"/>
        <v/>
      </c>
      <c r="AE230" s="203" t="str">
        <f t="shared" si="42"/>
        <v/>
      </c>
      <c r="AF230" s="204" t="str">
        <f t="shared" si="43"/>
        <v/>
      </c>
    </row>
    <row r="231" spans="1:32" x14ac:dyDescent="0.25">
      <c r="A231" s="22" t="str">
        <f t="shared" si="35"/>
        <v/>
      </c>
      <c r="B231" s="77" t="str">
        <f t="shared" si="40"/>
        <v/>
      </c>
      <c r="C231" s="149"/>
      <c r="D231" s="150" t="str">
        <f t="shared" si="33"/>
        <v/>
      </c>
      <c r="E231" s="147" t="str">
        <f t="shared" si="34"/>
        <v/>
      </c>
      <c r="F231" s="144"/>
      <c r="G231" s="148"/>
      <c r="H231" s="85" t="str">
        <f t="shared" si="36"/>
        <v/>
      </c>
      <c r="I231" s="158"/>
      <c r="J231" s="158"/>
      <c r="K231" s="158"/>
      <c r="L231" s="158"/>
      <c r="M231" s="154"/>
      <c r="N231" s="154"/>
      <c r="O231" s="154"/>
      <c r="P231" s="142"/>
      <c r="Q231" s="22" t="str">
        <f>IF(C231&lt;&gt;"Pflichtkollekte","",IF(F231&lt;&gt;"",CONCATENATE(X231,1,VLOOKUP(F231,'Eingabe Zweckbestimmungen'!$M:$O,3,FALSE)),CONCATENATE(X231,1000))*1)</f>
        <v/>
      </c>
      <c r="R231" s="22" t="str">
        <f>IF(C231&lt;&gt;"Zw. Zweckg. Kollekte","",IF(G231&lt;&gt;"",CONCATENATE(X231,2,VLOOKUP(G231,'Eingabe Zweckbestimmungen'!$C:$E,3,FALSE)),CONCATENATE(X231,2000))*1)</f>
        <v/>
      </c>
      <c r="S231" s="22" t="str">
        <f t="shared" si="37"/>
        <v/>
      </c>
      <c r="T231" s="22" t="str">
        <f>IF(C231&lt;&gt;"Zw. Zweckg. Spende","",IF(G231&lt;&gt;"",CONCATENATE(X231,3,VLOOKUP(G231,'Eingabe Zweckbestimmungen'!C:E,3,FALSE))*1,CONCATENATE(X231,3000)*1))</f>
        <v/>
      </c>
      <c r="U231" s="22" t="str">
        <f t="shared" si="38"/>
        <v/>
      </c>
      <c r="V231" s="22" t="str">
        <f>IF(C231&lt;&gt;"Zw. Freie weiterzuleitende Kollekte","",IF(G231&lt;&gt;"",CONCATENATE(X231,4,VLOOKUP(G231,'Eingabe Zweckbestimmungen'!$H:$J,3,FALSE))*1,CONCATENATE(X231,4000)*1))</f>
        <v/>
      </c>
      <c r="W231" s="22" t="str">
        <f t="shared" si="39"/>
        <v/>
      </c>
      <c r="X231" s="160">
        <f>IFERROR(VLOOKUP(M231,'Stammdaten Girokonten'!$I:$K,3,FALSE),0)</f>
        <v>0</v>
      </c>
      <c r="AD231" s="202" t="str">
        <f t="shared" si="41"/>
        <v/>
      </c>
      <c r="AE231" s="203" t="str">
        <f t="shared" si="42"/>
        <v/>
      </c>
      <c r="AF231" s="204" t="str">
        <f t="shared" si="43"/>
        <v/>
      </c>
    </row>
    <row r="232" spans="1:32" x14ac:dyDescent="0.25">
      <c r="A232" s="22" t="str">
        <f t="shared" si="35"/>
        <v/>
      </c>
      <c r="B232" s="77" t="str">
        <f t="shared" si="40"/>
        <v/>
      </c>
      <c r="C232" s="149"/>
      <c r="D232" s="150" t="str">
        <f t="shared" si="33"/>
        <v/>
      </c>
      <c r="E232" s="147" t="str">
        <f t="shared" si="34"/>
        <v/>
      </c>
      <c r="F232" s="144"/>
      <c r="G232" s="148"/>
      <c r="H232" s="85" t="str">
        <f t="shared" si="36"/>
        <v/>
      </c>
      <c r="I232" s="158"/>
      <c r="J232" s="158"/>
      <c r="K232" s="158"/>
      <c r="L232" s="158"/>
      <c r="M232" s="154"/>
      <c r="N232" s="154"/>
      <c r="O232" s="154"/>
      <c r="P232" s="142"/>
      <c r="Q232" s="22" t="str">
        <f>IF(C232&lt;&gt;"Pflichtkollekte","",IF(F232&lt;&gt;"",CONCATENATE(X232,1,VLOOKUP(F232,'Eingabe Zweckbestimmungen'!$M:$O,3,FALSE)),CONCATENATE(X232,1000))*1)</f>
        <v/>
      </c>
      <c r="R232" s="22" t="str">
        <f>IF(C232&lt;&gt;"Zw. Zweckg. Kollekte","",IF(G232&lt;&gt;"",CONCATENATE(X232,2,VLOOKUP(G232,'Eingabe Zweckbestimmungen'!$C:$E,3,FALSE)),CONCATENATE(X232,2000))*1)</f>
        <v/>
      </c>
      <c r="S232" s="22" t="str">
        <f t="shared" si="37"/>
        <v/>
      </c>
      <c r="T232" s="22" t="str">
        <f>IF(C232&lt;&gt;"Zw. Zweckg. Spende","",IF(G232&lt;&gt;"",CONCATENATE(X232,3,VLOOKUP(G232,'Eingabe Zweckbestimmungen'!C:E,3,FALSE))*1,CONCATENATE(X232,3000)*1))</f>
        <v/>
      </c>
      <c r="U232" s="22" t="str">
        <f t="shared" si="38"/>
        <v/>
      </c>
      <c r="V232" s="22" t="str">
        <f>IF(C232&lt;&gt;"Zw. Freie weiterzuleitende Kollekte","",IF(G232&lt;&gt;"",CONCATENATE(X232,4,VLOOKUP(G232,'Eingabe Zweckbestimmungen'!$H:$J,3,FALSE))*1,CONCATENATE(X232,4000)*1))</f>
        <v/>
      </c>
      <c r="W232" s="22" t="str">
        <f t="shared" si="39"/>
        <v/>
      </c>
      <c r="X232" s="160">
        <f>IFERROR(VLOOKUP(M232,'Stammdaten Girokonten'!$I:$K,3,FALSE),0)</f>
        <v>0</v>
      </c>
      <c r="AD232" s="202" t="str">
        <f t="shared" si="41"/>
        <v/>
      </c>
      <c r="AE232" s="203" t="str">
        <f t="shared" si="42"/>
        <v/>
      </c>
      <c r="AF232" s="204" t="str">
        <f t="shared" si="43"/>
        <v/>
      </c>
    </row>
    <row r="233" spans="1:32" x14ac:dyDescent="0.25">
      <c r="A233" s="22" t="str">
        <f t="shared" si="35"/>
        <v/>
      </c>
      <c r="B233" s="77" t="str">
        <f t="shared" si="40"/>
        <v/>
      </c>
      <c r="C233" s="149"/>
      <c r="D233" s="150" t="str">
        <f t="shared" si="33"/>
        <v/>
      </c>
      <c r="E233" s="147" t="str">
        <f t="shared" si="34"/>
        <v/>
      </c>
      <c r="F233" s="144"/>
      <c r="G233" s="148"/>
      <c r="H233" s="85" t="str">
        <f t="shared" si="36"/>
        <v/>
      </c>
      <c r="I233" s="158"/>
      <c r="J233" s="158"/>
      <c r="K233" s="158"/>
      <c r="L233" s="158"/>
      <c r="M233" s="154"/>
      <c r="N233" s="154"/>
      <c r="O233" s="154"/>
      <c r="P233" s="142"/>
      <c r="Q233" s="22" t="str">
        <f>IF(C233&lt;&gt;"Pflichtkollekte","",IF(F233&lt;&gt;"",CONCATENATE(X233,1,VLOOKUP(F233,'Eingabe Zweckbestimmungen'!$M:$O,3,FALSE)),CONCATENATE(X233,1000))*1)</f>
        <v/>
      </c>
      <c r="R233" s="22" t="str">
        <f>IF(C233&lt;&gt;"Zw. Zweckg. Kollekte","",IF(G233&lt;&gt;"",CONCATENATE(X233,2,VLOOKUP(G233,'Eingabe Zweckbestimmungen'!$C:$E,3,FALSE)),CONCATENATE(X233,2000))*1)</f>
        <v/>
      </c>
      <c r="S233" s="22" t="str">
        <f t="shared" si="37"/>
        <v/>
      </c>
      <c r="T233" s="22" t="str">
        <f>IF(C233&lt;&gt;"Zw. Zweckg. Spende","",IF(G233&lt;&gt;"",CONCATENATE(X233,3,VLOOKUP(G233,'Eingabe Zweckbestimmungen'!C:E,3,FALSE))*1,CONCATENATE(X233,3000)*1))</f>
        <v/>
      </c>
      <c r="U233" s="22" t="str">
        <f t="shared" si="38"/>
        <v/>
      </c>
      <c r="V233" s="22" t="str">
        <f>IF(C233&lt;&gt;"Zw. Freie weiterzuleitende Kollekte","",IF(G233&lt;&gt;"",CONCATENATE(X233,4,VLOOKUP(G233,'Eingabe Zweckbestimmungen'!$H:$J,3,FALSE))*1,CONCATENATE(X233,4000)*1))</f>
        <v/>
      </c>
      <c r="W233" s="22" t="str">
        <f t="shared" si="39"/>
        <v/>
      </c>
      <c r="X233" s="160">
        <f>IFERROR(VLOOKUP(M233,'Stammdaten Girokonten'!$I:$K,3,FALSE),0)</f>
        <v>0</v>
      </c>
      <c r="AD233" s="202" t="str">
        <f t="shared" si="41"/>
        <v/>
      </c>
      <c r="AE233" s="203" t="str">
        <f t="shared" si="42"/>
        <v/>
      </c>
      <c r="AF233" s="204" t="str">
        <f t="shared" si="43"/>
        <v/>
      </c>
    </row>
    <row r="234" spans="1:32" x14ac:dyDescent="0.25">
      <c r="A234" s="22" t="str">
        <f t="shared" si="35"/>
        <v/>
      </c>
      <c r="B234" s="77" t="str">
        <f t="shared" si="40"/>
        <v/>
      </c>
      <c r="C234" s="149"/>
      <c r="D234" s="150" t="str">
        <f t="shared" si="33"/>
        <v/>
      </c>
      <c r="E234" s="147" t="str">
        <f t="shared" si="34"/>
        <v/>
      </c>
      <c r="F234" s="144"/>
      <c r="G234" s="148"/>
      <c r="H234" s="85" t="str">
        <f t="shared" si="36"/>
        <v/>
      </c>
      <c r="I234" s="158"/>
      <c r="J234" s="158"/>
      <c r="K234" s="158"/>
      <c r="L234" s="158"/>
      <c r="M234" s="154"/>
      <c r="N234" s="154"/>
      <c r="O234" s="154"/>
      <c r="P234" s="142"/>
      <c r="Q234" s="22" t="str">
        <f>IF(C234&lt;&gt;"Pflichtkollekte","",IF(F234&lt;&gt;"",CONCATENATE(X234,1,VLOOKUP(F234,'Eingabe Zweckbestimmungen'!$M:$O,3,FALSE)),CONCATENATE(X234,1000))*1)</f>
        <v/>
      </c>
      <c r="R234" s="22" t="str">
        <f>IF(C234&lt;&gt;"Zw. Zweckg. Kollekte","",IF(G234&lt;&gt;"",CONCATENATE(X234,2,VLOOKUP(G234,'Eingabe Zweckbestimmungen'!$C:$E,3,FALSE)),CONCATENATE(X234,2000))*1)</f>
        <v/>
      </c>
      <c r="S234" s="22" t="str">
        <f t="shared" si="37"/>
        <v/>
      </c>
      <c r="T234" s="22" t="str">
        <f>IF(C234&lt;&gt;"Zw. Zweckg. Spende","",IF(G234&lt;&gt;"",CONCATENATE(X234,3,VLOOKUP(G234,'Eingabe Zweckbestimmungen'!C:E,3,FALSE))*1,CONCATENATE(X234,3000)*1))</f>
        <v/>
      </c>
      <c r="U234" s="22" t="str">
        <f t="shared" si="38"/>
        <v/>
      </c>
      <c r="V234" s="22" t="str">
        <f>IF(C234&lt;&gt;"Zw. Freie weiterzuleitende Kollekte","",IF(G234&lt;&gt;"",CONCATENATE(X234,4,VLOOKUP(G234,'Eingabe Zweckbestimmungen'!$H:$J,3,FALSE))*1,CONCATENATE(X234,4000)*1))</f>
        <v/>
      </c>
      <c r="W234" s="22" t="str">
        <f t="shared" si="39"/>
        <v/>
      </c>
      <c r="X234" s="160">
        <f>IFERROR(VLOOKUP(M234,'Stammdaten Girokonten'!$I:$K,3,FALSE),0)</f>
        <v>0</v>
      </c>
      <c r="AD234" s="202" t="str">
        <f t="shared" si="41"/>
        <v/>
      </c>
      <c r="AE234" s="203" t="str">
        <f t="shared" si="42"/>
        <v/>
      </c>
      <c r="AF234" s="204" t="str">
        <f t="shared" si="43"/>
        <v/>
      </c>
    </row>
    <row r="235" spans="1:32" x14ac:dyDescent="0.25">
      <c r="A235" s="22" t="str">
        <f t="shared" si="35"/>
        <v/>
      </c>
      <c r="B235" s="77" t="str">
        <f t="shared" si="40"/>
        <v/>
      </c>
      <c r="C235" s="149"/>
      <c r="D235" s="150" t="str">
        <f t="shared" si="33"/>
        <v/>
      </c>
      <c r="E235" s="147" t="str">
        <f t="shared" si="34"/>
        <v/>
      </c>
      <c r="F235" s="144"/>
      <c r="G235" s="148"/>
      <c r="H235" s="85" t="str">
        <f t="shared" si="36"/>
        <v/>
      </c>
      <c r="I235" s="158"/>
      <c r="J235" s="158"/>
      <c r="K235" s="158"/>
      <c r="L235" s="158"/>
      <c r="M235" s="154"/>
      <c r="N235" s="154"/>
      <c r="O235" s="154"/>
      <c r="P235" s="142"/>
      <c r="Q235" s="22" t="str">
        <f>IF(C235&lt;&gt;"Pflichtkollekte","",IF(F235&lt;&gt;"",CONCATENATE(X235,1,VLOOKUP(F235,'Eingabe Zweckbestimmungen'!$M:$O,3,FALSE)),CONCATENATE(X235,1000))*1)</f>
        <v/>
      </c>
      <c r="R235" s="22" t="str">
        <f>IF(C235&lt;&gt;"Zw. Zweckg. Kollekte","",IF(G235&lt;&gt;"",CONCATENATE(X235,2,VLOOKUP(G235,'Eingabe Zweckbestimmungen'!$C:$E,3,FALSE)),CONCATENATE(X235,2000))*1)</f>
        <v/>
      </c>
      <c r="S235" s="22" t="str">
        <f t="shared" si="37"/>
        <v/>
      </c>
      <c r="T235" s="22" t="str">
        <f>IF(C235&lt;&gt;"Zw. Zweckg. Spende","",IF(G235&lt;&gt;"",CONCATENATE(X235,3,VLOOKUP(G235,'Eingabe Zweckbestimmungen'!C:E,3,FALSE))*1,CONCATENATE(X235,3000)*1))</f>
        <v/>
      </c>
      <c r="U235" s="22" t="str">
        <f t="shared" si="38"/>
        <v/>
      </c>
      <c r="V235" s="22" t="str">
        <f>IF(C235&lt;&gt;"Zw. Freie weiterzuleitende Kollekte","",IF(G235&lt;&gt;"",CONCATENATE(X235,4,VLOOKUP(G235,'Eingabe Zweckbestimmungen'!$H:$J,3,FALSE))*1,CONCATENATE(X235,4000)*1))</f>
        <v/>
      </c>
      <c r="W235" s="22" t="str">
        <f t="shared" si="39"/>
        <v/>
      </c>
      <c r="X235" s="160">
        <f>IFERROR(VLOOKUP(M235,'Stammdaten Girokonten'!$I:$K,3,FALSE),0)</f>
        <v>0</v>
      </c>
      <c r="AD235" s="202" t="str">
        <f t="shared" si="41"/>
        <v/>
      </c>
      <c r="AE235" s="203" t="str">
        <f t="shared" si="42"/>
        <v/>
      </c>
      <c r="AF235" s="204" t="str">
        <f t="shared" si="43"/>
        <v/>
      </c>
    </row>
    <row r="236" spans="1:32" x14ac:dyDescent="0.25">
      <c r="A236" s="22" t="str">
        <f t="shared" si="35"/>
        <v/>
      </c>
      <c r="B236" s="77" t="str">
        <f t="shared" si="40"/>
        <v/>
      </c>
      <c r="C236" s="149"/>
      <c r="D236" s="150" t="str">
        <f t="shared" si="33"/>
        <v/>
      </c>
      <c r="E236" s="147" t="str">
        <f t="shared" si="34"/>
        <v/>
      </c>
      <c r="F236" s="144"/>
      <c r="G236" s="148"/>
      <c r="H236" s="85" t="str">
        <f t="shared" si="36"/>
        <v/>
      </c>
      <c r="I236" s="158"/>
      <c r="J236" s="158"/>
      <c r="K236" s="158"/>
      <c r="L236" s="158"/>
      <c r="M236" s="154"/>
      <c r="N236" s="154"/>
      <c r="O236" s="154"/>
      <c r="P236" s="142"/>
      <c r="Q236" s="22" t="str">
        <f>IF(C236&lt;&gt;"Pflichtkollekte","",IF(F236&lt;&gt;"",CONCATENATE(X236,1,VLOOKUP(F236,'Eingabe Zweckbestimmungen'!$M:$O,3,FALSE)),CONCATENATE(X236,1000))*1)</f>
        <v/>
      </c>
      <c r="R236" s="22" t="str">
        <f>IF(C236&lt;&gt;"Zw. Zweckg. Kollekte","",IF(G236&lt;&gt;"",CONCATENATE(X236,2,VLOOKUP(G236,'Eingabe Zweckbestimmungen'!$C:$E,3,FALSE)),CONCATENATE(X236,2000))*1)</f>
        <v/>
      </c>
      <c r="S236" s="22" t="str">
        <f t="shared" si="37"/>
        <v/>
      </c>
      <c r="T236" s="22" t="str">
        <f>IF(C236&lt;&gt;"Zw. Zweckg. Spende","",IF(G236&lt;&gt;"",CONCATENATE(X236,3,VLOOKUP(G236,'Eingabe Zweckbestimmungen'!C:E,3,FALSE))*1,CONCATENATE(X236,3000)*1))</f>
        <v/>
      </c>
      <c r="U236" s="22" t="str">
        <f t="shared" si="38"/>
        <v/>
      </c>
      <c r="V236" s="22" t="str">
        <f>IF(C236&lt;&gt;"Zw. Freie weiterzuleitende Kollekte","",IF(G236&lt;&gt;"",CONCATENATE(X236,4,VLOOKUP(G236,'Eingabe Zweckbestimmungen'!$H:$J,3,FALSE))*1,CONCATENATE(X236,4000)*1))</f>
        <v/>
      </c>
      <c r="W236" s="22" t="str">
        <f t="shared" si="39"/>
        <v/>
      </c>
      <c r="X236" s="160">
        <f>IFERROR(VLOOKUP(M236,'Stammdaten Girokonten'!$I:$K,3,FALSE),0)</f>
        <v>0</v>
      </c>
      <c r="AD236" s="202" t="str">
        <f t="shared" si="41"/>
        <v/>
      </c>
      <c r="AE236" s="203" t="str">
        <f t="shared" si="42"/>
        <v/>
      </c>
      <c r="AF236" s="204" t="str">
        <f t="shared" si="43"/>
        <v/>
      </c>
    </row>
    <row r="237" spans="1:32" x14ac:dyDescent="0.25">
      <c r="A237" s="22" t="str">
        <f t="shared" si="35"/>
        <v/>
      </c>
      <c r="B237" s="77" t="str">
        <f t="shared" si="40"/>
        <v/>
      </c>
      <c r="C237" s="149"/>
      <c r="D237" s="150" t="str">
        <f t="shared" si="33"/>
        <v/>
      </c>
      <c r="E237" s="147" t="str">
        <f t="shared" si="34"/>
        <v/>
      </c>
      <c r="F237" s="144"/>
      <c r="G237" s="148"/>
      <c r="H237" s="85" t="str">
        <f t="shared" si="36"/>
        <v/>
      </c>
      <c r="I237" s="158"/>
      <c r="J237" s="158"/>
      <c r="K237" s="158"/>
      <c r="L237" s="158"/>
      <c r="M237" s="154"/>
      <c r="N237" s="154"/>
      <c r="O237" s="154"/>
      <c r="P237" s="142"/>
      <c r="Q237" s="22" t="str">
        <f>IF(C237&lt;&gt;"Pflichtkollekte","",IF(F237&lt;&gt;"",CONCATENATE(X237,1,VLOOKUP(F237,'Eingabe Zweckbestimmungen'!$M:$O,3,FALSE)),CONCATENATE(X237,1000))*1)</f>
        <v/>
      </c>
      <c r="R237" s="22" t="str">
        <f>IF(C237&lt;&gt;"Zw. Zweckg. Kollekte","",IF(G237&lt;&gt;"",CONCATENATE(X237,2,VLOOKUP(G237,'Eingabe Zweckbestimmungen'!$C:$E,3,FALSE)),CONCATENATE(X237,2000))*1)</f>
        <v/>
      </c>
      <c r="S237" s="22" t="str">
        <f t="shared" si="37"/>
        <v/>
      </c>
      <c r="T237" s="22" t="str">
        <f>IF(C237&lt;&gt;"Zw. Zweckg. Spende","",IF(G237&lt;&gt;"",CONCATENATE(X237,3,VLOOKUP(G237,'Eingabe Zweckbestimmungen'!C:E,3,FALSE))*1,CONCATENATE(X237,3000)*1))</f>
        <v/>
      </c>
      <c r="U237" s="22" t="str">
        <f t="shared" si="38"/>
        <v/>
      </c>
      <c r="V237" s="22" t="str">
        <f>IF(C237&lt;&gt;"Zw. Freie weiterzuleitende Kollekte","",IF(G237&lt;&gt;"",CONCATENATE(X237,4,VLOOKUP(G237,'Eingabe Zweckbestimmungen'!$H:$J,3,FALSE))*1,CONCATENATE(X237,4000)*1))</f>
        <v/>
      </c>
      <c r="W237" s="22" t="str">
        <f t="shared" si="39"/>
        <v/>
      </c>
      <c r="X237" s="160">
        <f>IFERROR(VLOOKUP(M237,'Stammdaten Girokonten'!$I:$K,3,FALSE),0)</f>
        <v>0</v>
      </c>
      <c r="AD237" s="202" t="str">
        <f t="shared" si="41"/>
        <v/>
      </c>
      <c r="AE237" s="203" t="str">
        <f t="shared" si="42"/>
        <v/>
      </c>
      <c r="AF237" s="204" t="str">
        <f t="shared" si="43"/>
        <v/>
      </c>
    </row>
    <row r="238" spans="1:32" x14ac:dyDescent="0.25">
      <c r="A238" s="22" t="str">
        <f t="shared" si="35"/>
        <v/>
      </c>
      <c r="B238" s="77" t="str">
        <f t="shared" si="40"/>
        <v/>
      </c>
      <c r="C238" s="149"/>
      <c r="D238" s="150" t="str">
        <f t="shared" si="33"/>
        <v/>
      </c>
      <c r="E238" s="147" t="str">
        <f t="shared" si="34"/>
        <v/>
      </c>
      <c r="F238" s="144"/>
      <c r="G238" s="148"/>
      <c r="H238" s="85" t="str">
        <f t="shared" si="36"/>
        <v/>
      </c>
      <c r="I238" s="158"/>
      <c r="J238" s="158"/>
      <c r="K238" s="158"/>
      <c r="L238" s="158"/>
      <c r="M238" s="154"/>
      <c r="N238" s="154"/>
      <c r="O238" s="154"/>
      <c r="P238" s="142"/>
      <c r="Q238" s="22" t="str">
        <f>IF(C238&lt;&gt;"Pflichtkollekte","",IF(F238&lt;&gt;"",CONCATENATE(X238,1,VLOOKUP(F238,'Eingabe Zweckbestimmungen'!$M:$O,3,FALSE)),CONCATENATE(X238,1000))*1)</f>
        <v/>
      </c>
      <c r="R238" s="22" t="str">
        <f>IF(C238&lt;&gt;"Zw. Zweckg. Kollekte","",IF(G238&lt;&gt;"",CONCATENATE(X238,2,VLOOKUP(G238,'Eingabe Zweckbestimmungen'!$C:$E,3,FALSE)),CONCATENATE(X238,2000))*1)</f>
        <v/>
      </c>
      <c r="S238" s="22" t="str">
        <f t="shared" si="37"/>
        <v/>
      </c>
      <c r="T238" s="22" t="str">
        <f>IF(C238&lt;&gt;"Zw. Zweckg. Spende","",IF(G238&lt;&gt;"",CONCATENATE(X238,3,VLOOKUP(G238,'Eingabe Zweckbestimmungen'!C:E,3,FALSE))*1,CONCATENATE(X238,3000)*1))</f>
        <v/>
      </c>
      <c r="U238" s="22" t="str">
        <f t="shared" si="38"/>
        <v/>
      </c>
      <c r="V238" s="22" t="str">
        <f>IF(C238&lt;&gt;"Zw. Freie weiterzuleitende Kollekte","",IF(G238&lt;&gt;"",CONCATENATE(X238,4,VLOOKUP(G238,'Eingabe Zweckbestimmungen'!$H:$J,3,FALSE))*1,CONCATENATE(X238,4000)*1))</f>
        <v/>
      </c>
      <c r="W238" s="22" t="str">
        <f t="shared" si="39"/>
        <v/>
      </c>
      <c r="X238" s="160">
        <f>IFERROR(VLOOKUP(M238,'Stammdaten Girokonten'!$I:$K,3,FALSE),0)</f>
        <v>0</v>
      </c>
      <c r="AD238" s="202" t="str">
        <f t="shared" si="41"/>
        <v/>
      </c>
      <c r="AE238" s="203" t="str">
        <f t="shared" si="42"/>
        <v/>
      </c>
      <c r="AF238" s="204" t="str">
        <f t="shared" si="43"/>
        <v/>
      </c>
    </row>
    <row r="239" spans="1:32" x14ac:dyDescent="0.25">
      <c r="A239" s="22" t="str">
        <f t="shared" si="35"/>
        <v/>
      </c>
      <c r="B239" s="77" t="str">
        <f t="shared" si="40"/>
        <v/>
      </c>
      <c r="C239" s="149"/>
      <c r="D239" s="150" t="str">
        <f t="shared" si="33"/>
        <v/>
      </c>
      <c r="E239" s="147" t="str">
        <f t="shared" si="34"/>
        <v/>
      </c>
      <c r="F239" s="144"/>
      <c r="G239" s="148"/>
      <c r="H239" s="85" t="str">
        <f t="shared" si="36"/>
        <v/>
      </c>
      <c r="I239" s="158"/>
      <c r="J239" s="158"/>
      <c r="K239" s="158"/>
      <c r="L239" s="158"/>
      <c r="M239" s="154"/>
      <c r="N239" s="154"/>
      <c r="O239" s="154"/>
      <c r="P239" s="142"/>
      <c r="Q239" s="22" t="str">
        <f>IF(C239&lt;&gt;"Pflichtkollekte","",IF(F239&lt;&gt;"",CONCATENATE(X239,1,VLOOKUP(F239,'Eingabe Zweckbestimmungen'!$M:$O,3,FALSE)),CONCATENATE(X239,1000))*1)</f>
        <v/>
      </c>
      <c r="R239" s="22" t="str">
        <f>IF(C239&lt;&gt;"Zw. Zweckg. Kollekte","",IF(G239&lt;&gt;"",CONCATENATE(X239,2,VLOOKUP(G239,'Eingabe Zweckbestimmungen'!$C:$E,3,FALSE)),CONCATENATE(X239,2000))*1)</f>
        <v/>
      </c>
      <c r="S239" s="22" t="str">
        <f t="shared" si="37"/>
        <v/>
      </c>
      <c r="T239" s="22" t="str">
        <f>IF(C239&lt;&gt;"Zw. Zweckg. Spende","",IF(G239&lt;&gt;"",CONCATENATE(X239,3,VLOOKUP(G239,'Eingabe Zweckbestimmungen'!C:E,3,FALSE))*1,CONCATENATE(X239,3000)*1))</f>
        <v/>
      </c>
      <c r="U239" s="22" t="str">
        <f t="shared" si="38"/>
        <v/>
      </c>
      <c r="V239" s="22" t="str">
        <f>IF(C239&lt;&gt;"Zw. Freie weiterzuleitende Kollekte","",IF(G239&lt;&gt;"",CONCATENATE(X239,4,VLOOKUP(G239,'Eingabe Zweckbestimmungen'!$H:$J,3,FALSE))*1,CONCATENATE(X239,4000)*1))</f>
        <v/>
      </c>
      <c r="W239" s="22" t="str">
        <f t="shared" si="39"/>
        <v/>
      </c>
      <c r="X239" s="160">
        <f>IFERROR(VLOOKUP(M239,'Stammdaten Girokonten'!$I:$K,3,FALSE),0)</f>
        <v>0</v>
      </c>
      <c r="AD239" s="202" t="str">
        <f t="shared" si="41"/>
        <v/>
      </c>
      <c r="AE239" s="203" t="str">
        <f t="shared" si="42"/>
        <v/>
      </c>
      <c r="AF239" s="204" t="str">
        <f t="shared" si="43"/>
        <v/>
      </c>
    </row>
    <row r="240" spans="1:32" x14ac:dyDescent="0.25">
      <c r="A240" s="22" t="str">
        <f t="shared" si="35"/>
        <v/>
      </c>
      <c r="B240" s="77" t="str">
        <f t="shared" si="40"/>
        <v/>
      </c>
      <c r="C240" s="149"/>
      <c r="D240" s="150" t="str">
        <f t="shared" si="33"/>
        <v/>
      </c>
      <c r="E240" s="147" t="str">
        <f t="shared" si="34"/>
        <v/>
      </c>
      <c r="F240" s="144"/>
      <c r="G240" s="148"/>
      <c r="H240" s="85" t="str">
        <f t="shared" si="36"/>
        <v/>
      </c>
      <c r="I240" s="158"/>
      <c r="J240" s="158"/>
      <c r="K240" s="158"/>
      <c r="L240" s="158"/>
      <c r="M240" s="154"/>
      <c r="N240" s="154"/>
      <c r="O240" s="154"/>
      <c r="P240" s="142"/>
      <c r="Q240" s="22" t="str">
        <f>IF(C240&lt;&gt;"Pflichtkollekte","",IF(F240&lt;&gt;"",CONCATENATE(X240,1,VLOOKUP(F240,'Eingabe Zweckbestimmungen'!$M:$O,3,FALSE)),CONCATENATE(X240,1000))*1)</f>
        <v/>
      </c>
      <c r="R240" s="22" t="str">
        <f>IF(C240&lt;&gt;"Zw. Zweckg. Kollekte","",IF(G240&lt;&gt;"",CONCATENATE(X240,2,VLOOKUP(G240,'Eingabe Zweckbestimmungen'!$C:$E,3,FALSE)),CONCATENATE(X240,2000))*1)</f>
        <v/>
      </c>
      <c r="S240" s="22" t="str">
        <f t="shared" si="37"/>
        <v/>
      </c>
      <c r="T240" s="22" t="str">
        <f>IF(C240&lt;&gt;"Zw. Zweckg. Spende","",IF(G240&lt;&gt;"",CONCATENATE(X240,3,VLOOKUP(G240,'Eingabe Zweckbestimmungen'!C:E,3,FALSE))*1,CONCATENATE(X240,3000)*1))</f>
        <v/>
      </c>
      <c r="U240" s="22" t="str">
        <f t="shared" si="38"/>
        <v/>
      </c>
      <c r="V240" s="22" t="str">
        <f>IF(C240&lt;&gt;"Zw. Freie weiterzuleitende Kollekte","",IF(G240&lt;&gt;"",CONCATENATE(X240,4,VLOOKUP(G240,'Eingabe Zweckbestimmungen'!$H:$J,3,FALSE))*1,CONCATENATE(X240,4000)*1))</f>
        <v/>
      </c>
      <c r="W240" s="22" t="str">
        <f t="shared" si="39"/>
        <v/>
      </c>
      <c r="X240" s="160">
        <f>IFERROR(VLOOKUP(M240,'Stammdaten Girokonten'!$I:$K,3,FALSE),0)</f>
        <v>0</v>
      </c>
      <c r="AD240" s="202" t="str">
        <f t="shared" si="41"/>
        <v/>
      </c>
      <c r="AE240" s="203" t="str">
        <f t="shared" si="42"/>
        <v/>
      </c>
      <c r="AF240" s="204" t="str">
        <f t="shared" si="43"/>
        <v/>
      </c>
    </row>
    <row r="241" spans="1:32" x14ac:dyDescent="0.25">
      <c r="A241" s="22" t="str">
        <f t="shared" si="35"/>
        <v/>
      </c>
      <c r="B241" s="77" t="str">
        <f t="shared" si="40"/>
        <v/>
      </c>
      <c r="C241" s="149"/>
      <c r="D241" s="150" t="str">
        <f t="shared" si="33"/>
        <v/>
      </c>
      <c r="E241" s="147" t="str">
        <f t="shared" si="34"/>
        <v/>
      </c>
      <c r="F241" s="144"/>
      <c r="G241" s="148"/>
      <c r="H241" s="85" t="str">
        <f t="shared" si="36"/>
        <v/>
      </c>
      <c r="I241" s="158"/>
      <c r="J241" s="158"/>
      <c r="K241" s="158"/>
      <c r="L241" s="158"/>
      <c r="M241" s="154"/>
      <c r="N241" s="154"/>
      <c r="O241" s="154"/>
      <c r="P241" s="142"/>
      <c r="Q241" s="22" t="str">
        <f>IF(C241&lt;&gt;"Pflichtkollekte","",IF(F241&lt;&gt;"",CONCATENATE(X241,1,VLOOKUP(F241,'Eingabe Zweckbestimmungen'!$M:$O,3,FALSE)),CONCATENATE(X241,1000))*1)</f>
        <v/>
      </c>
      <c r="R241" s="22" t="str">
        <f>IF(C241&lt;&gt;"Zw. Zweckg. Kollekte","",IF(G241&lt;&gt;"",CONCATENATE(X241,2,VLOOKUP(G241,'Eingabe Zweckbestimmungen'!$C:$E,3,FALSE)),CONCATENATE(X241,2000))*1)</f>
        <v/>
      </c>
      <c r="S241" s="22" t="str">
        <f t="shared" si="37"/>
        <v/>
      </c>
      <c r="T241" s="22" t="str">
        <f>IF(C241&lt;&gt;"Zw. Zweckg. Spende","",IF(G241&lt;&gt;"",CONCATENATE(X241,3,VLOOKUP(G241,'Eingabe Zweckbestimmungen'!C:E,3,FALSE))*1,CONCATENATE(X241,3000)*1))</f>
        <v/>
      </c>
      <c r="U241" s="22" t="str">
        <f t="shared" si="38"/>
        <v/>
      </c>
      <c r="V241" s="22" t="str">
        <f>IF(C241&lt;&gt;"Zw. Freie weiterzuleitende Kollekte","",IF(G241&lt;&gt;"",CONCATENATE(X241,4,VLOOKUP(G241,'Eingabe Zweckbestimmungen'!$H:$J,3,FALSE))*1,CONCATENATE(X241,4000)*1))</f>
        <v/>
      </c>
      <c r="W241" s="22" t="str">
        <f t="shared" si="39"/>
        <v/>
      </c>
      <c r="X241" s="160">
        <f>IFERROR(VLOOKUP(M241,'Stammdaten Girokonten'!$I:$K,3,FALSE),0)</f>
        <v>0</v>
      </c>
      <c r="AD241" s="202" t="str">
        <f t="shared" si="41"/>
        <v/>
      </c>
      <c r="AE241" s="203" t="str">
        <f t="shared" si="42"/>
        <v/>
      </c>
      <c r="AF241" s="204" t="str">
        <f t="shared" si="43"/>
        <v/>
      </c>
    </row>
    <row r="242" spans="1:32" x14ac:dyDescent="0.25">
      <c r="A242" s="22" t="str">
        <f t="shared" si="35"/>
        <v/>
      </c>
      <c r="B242" s="77" t="str">
        <f t="shared" si="40"/>
        <v/>
      </c>
      <c r="C242" s="149"/>
      <c r="D242" s="150" t="str">
        <f t="shared" si="33"/>
        <v/>
      </c>
      <c r="E242" s="147" t="str">
        <f t="shared" si="34"/>
        <v/>
      </c>
      <c r="F242" s="144"/>
      <c r="G242" s="148"/>
      <c r="H242" s="85" t="str">
        <f t="shared" si="36"/>
        <v/>
      </c>
      <c r="I242" s="158"/>
      <c r="J242" s="158"/>
      <c r="K242" s="158"/>
      <c r="L242" s="158"/>
      <c r="M242" s="154"/>
      <c r="N242" s="154"/>
      <c r="O242" s="154"/>
      <c r="P242" s="142"/>
      <c r="Q242" s="22" t="str">
        <f>IF(C242&lt;&gt;"Pflichtkollekte","",IF(F242&lt;&gt;"",CONCATENATE(X242,1,VLOOKUP(F242,'Eingabe Zweckbestimmungen'!$M:$O,3,FALSE)),CONCATENATE(X242,1000))*1)</f>
        <v/>
      </c>
      <c r="R242" s="22" t="str">
        <f>IF(C242&lt;&gt;"Zw. Zweckg. Kollekte","",IF(G242&lt;&gt;"",CONCATENATE(X242,2,VLOOKUP(G242,'Eingabe Zweckbestimmungen'!$C:$E,3,FALSE)),CONCATENATE(X242,2000))*1)</f>
        <v/>
      </c>
      <c r="S242" s="22" t="str">
        <f t="shared" si="37"/>
        <v/>
      </c>
      <c r="T242" s="22" t="str">
        <f>IF(C242&lt;&gt;"Zw. Zweckg. Spende","",IF(G242&lt;&gt;"",CONCATENATE(X242,3,VLOOKUP(G242,'Eingabe Zweckbestimmungen'!C:E,3,FALSE))*1,CONCATENATE(X242,3000)*1))</f>
        <v/>
      </c>
      <c r="U242" s="22" t="str">
        <f t="shared" si="38"/>
        <v/>
      </c>
      <c r="V242" s="22" t="str">
        <f>IF(C242&lt;&gt;"Zw. Freie weiterzuleitende Kollekte","",IF(G242&lt;&gt;"",CONCATENATE(X242,4,VLOOKUP(G242,'Eingabe Zweckbestimmungen'!$H:$J,3,FALSE))*1,CONCATENATE(X242,4000)*1))</f>
        <v/>
      </c>
      <c r="W242" s="22" t="str">
        <f t="shared" si="39"/>
        <v/>
      </c>
      <c r="X242" s="160">
        <f>IFERROR(VLOOKUP(M242,'Stammdaten Girokonten'!$I:$K,3,FALSE),0)</f>
        <v>0</v>
      </c>
      <c r="AD242" s="202" t="str">
        <f t="shared" si="41"/>
        <v/>
      </c>
      <c r="AE242" s="203" t="str">
        <f t="shared" si="42"/>
        <v/>
      </c>
      <c r="AF242" s="204" t="str">
        <f t="shared" si="43"/>
        <v/>
      </c>
    </row>
    <row r="243" spans="1:32" x14ac:dyDescent="0.25">
      <c r="A243" s="22" t="str">
        <f t="shared" si="35"/>
        <v/>
      </c>
      <c r="B243" s="77" t="str">
        <f t="shared" si="40"/>
        <v/>
      </c>
      <c r="C243" s="149"/>
      <c r="D243" s="150" t="str">
        <f t="shared" si="33"/>
        <v/>
      </c>
      <c r="E243" s="147" t="str">
        <f t="shared" si="34"/>
        <v/>
      </c>
      <c r="F243" s="144"/>
      <c r="G243" s="148"/>
      <c r="H243" s="85" t="str">
        <f t="shared" si="36"/>
        <v/>
      </c>
      <c r="I243" s="158"/>
      <c r="J243" s="158"/>
      <c r="K243" s="158"/>
      <c r="L243" s="158"/>
      <c r="M243" s="154"/>
      <c r="N243" s="154"/>
      <c r="O243" s="154"/>
      <c r="P243" s="142"/>
      <c r="Q243" s="22" t="str">
        <f>IF(C243&lt;&gt;"Pflichtkollekte","",IF(F243&lt;&gt;"",CONCATENATE(X243,1,VLOOKUP(F243,'Eingabe Zweckbestimmungen'!$M:$O,3,FALSE)),CONCATENATE(X243,1000))*1)</f>
        <v/>
      </c>
      <c r="R243" s="22" t="str">
        <f>IF(C243&lt;&gt;"Zw. Zweckg. Kollekte","",IF(G243&lt;&gt;"",CONCATENATE(X243,2,VLOOKUP(G243,'Eingabe Zweckbestimmungen'!$C:$E,3,FALSE)),CONCATENATE(X243,2000))*1)</f>
        <v/>
      </c>
      <c r="S243" s="22" t="str">
        <f t="shared" si="37"/>
        <v/>
      </c>
      <c r="T243" s="22" t="str">
        <f>IF(C243&lt;&gt;"Zw. Zweckg. Spende","",IF(G243&lt;&gt;"",CONCATENATE(X243,3,VLOOKUP(G243,'Eingabe Zweckbestimmungen'!C:E,3,FALSE))*1,CONCATENATE(X243,3000)*1))</f>
        <v/>
      </c>
      <c r="U243" s="22" t="str">
        <f t="shared" si="38"/>
        <v/>
      </c>
      <c r="V243" s="22" t="str">
        <f>IF(C243&lt;&gt;"Zw. Freie weiterzuleitende Kollekte","",IF(G243&lt;&gt;"",CONCATENATE(X243,4,VLOOKUP(G243,'Eingabe Zweckbestimmungen'!$H:$J,3,FALSE))*1,CONCATENATE(X243,4000)*1))</f>
        <v/>
      </c>
      <c r="W243" s="22" t="str">
        <f t="shared" si="39"/>
        <v/>
      </c>
      <c r="X243" s="160">
        <f>IFERROR(VLOOKUP(M243,'Stammdaten Girokonten'!$I:$K,3,FALSE),0)</f>
        <v>0</v>
      </c>
      <c r="AD243" s="202" t="str">
        <f t="shared" si="41"/>
        <v/>
      </c>
      <c r="AE243" s="203" t="str">
        <f t="shared" si="42"/>
        <v/>
      </c>
      <c r="AF243" s="204" t="str">
        <f t="shared" si="43"/>
        <v/>
      </c>
    </row>
    <row r="244" spans="1:32" x14ac:dyDescent="0.25">
      <c r="A244" s="22" t="str">
        <f t="shared" si="35"/>
        <v/>
      </c>
      <c r="B244" s="77" t="str">
        <f t="shared" si="40"/>
        <v/>
      </c>
      <c r="C244" s="149"/>
      <c r="D244" s="150" t="str">
        <f t="shared" si="33"/>
        <v/>
      </c>
      <c r="E244" s="147" t="str">
        <f t="shared" si="34"/>
        <v/>
      </c>
      <c r="F244" s="144"/>
      <c r="G244" s="148"/>
      <c r="H244" s="85" t="str">
        <f t="shared" si="36"/>
        <v/>
      </c>
      <c r="I244" s="158"/>
      <c r="J244" s="158"/>
      <c r="K244" s="158"/>
      <c r="L244" s="158"/>
      <c r="M244" s="154"/>
      <c r="N244" s="154"/>
      <c r="O244" s="154"/>
      <c r="P244" s="142"/>
      <c r="Q244" s="22" t="str">
        <f>IF(C244&lt;&gt;"Pflichtkollekte","",IF(F244&lt;&gt;"",CONCATENATE(X244,1,VLOOKUP(F244,'Eingabe Zweckbestimmungen'!$M:$O,3,FALSE)),CONCATENATE(X244,1000))*1)</f>
        <v/>
      </c>
      <c r="R244" s="22" t="str">
        <f>IF(C244&lt;&gt;"Zw. Zweckg. Kollekte","",IF(G244&lt;&gt;"",CONCATENATE(X244,2,VLOOKUP(G244,'Eingabe Zweckbestimmungen'!$C:$E,3,FALSE)),CONCATENATE(X244,2000))*1)</f>
        <v/>
      </c>
      <c r="S244" s="22" t="str">
        <f t="shared" si="37"/>
        <v/>
      </c>
      <c r="T244" s="22" t="str">
        <f>IF(C244&lt;&gt;"Zw. Zweckg. Spende","",IF(G244&lt;&gt;"",CONCATENATE(X244,3,VLOOKUP(G244,'Eingabe Zweckbestimmungen'!C:E,3,FALSE))*1,CONCATENATE(X244,3000)*1))</f>
        <v/>
      </c>
      <c r="U244" s="22" t="str">
        <f t="shared" si="38"/>
        <v/>
      </c>
      <c r="V244" s="22" t="str">
        <f>IF(C244&lt;&gt;"Zw. Freie weiterzuleitende Kollekte","",IF(G244&lt;&gt;"",CONCATENATE(X244,4,VLOOKUP(G244,'Eingabe Zweckbestimmungen'!$H:$J,3,FALSE))*1,CONCATENATE(X244,4000)*1))</f>
        <v/>
      </c>
      <c r="W244" s="22" t="str">
        <f t="shared" si="39"/>
        <v/>
      </c>
      <c r="X244" s="160">
        <f>IFERROR(VLOOKUP(M244,'Stammdaten Girokonten'!$I:$K,3,FALSE),0)</f>
        <v>0</v>
      </c>
      <c r="AD244" s="202" t="str">
        <f t="shared" si="41"/>
        <v/>
      </c>
      <c r="AE244" s="203" t="str">
        <f t="shared" si="42"/>
        <v/>
      </c>
      <c r="AF244" s="204" t="str">
        <f t="shared" si="43"/>
        <v/>
      </c>
    </row>
    <row r="245" spans="1:32" x14ac:dyDescent="0.25">
      <c r="A245" s="22" t="str">
        <f t="shared" si="35"/>
        <v/>
      </c>
      <c r="B245" s="77" t="str">
        <f t="shared" si="40"/>
        <v/>
      </c>
      <c r="C245" s="149"/>
      <c r="D245" s="150" t="str">
        <f t="shared" si="33"/>
        <v/>
      </c>
      <c r="E245" s="147" t="str">
        <f t="shared" si="34"/>
        <v/>
      </c>
      <c r="F245" s="144"/>
      <c r="G245" s="148"/>
      <c r="H245" s="85" t="str">
        <f t="shared" si="36"/>
        <v/>
      </c>
      <c r="I245" s="158"/>
      <c r="J245" s="158"/>
      <c r="K245" s="158"/>
      <c r="L245" s="158"/>
      <c r="M245" s="154"/>
      <c r="N245" s="154"/>
      <c r="O245" s="154"/>
      <c r="P245" s="142"/>
      <c r="Q245" s="22" t="str">
        <f>IF(C245&lt;&gt;"Pflichtkollekte","",IF(F245&lt;&gt;"",CONCATENATE(X245,1,VLOOKUP(F245,'Eingabe Zweckbestimmungen'!$M:$O,3,FALSE)),CONCATENATE(X245,1000))*1)</f>
        <v/>
      </c>
      <c r="R245" s="22" t="str">
        <f>IF(C245&lt;&gt;"Zw. Zweckg. Kollekte","",IF(G245&lt;&gt;"",CONCATENATE(X245,2,VLOOKUP(G245,'Eingabe Zweckbestimmungen'!$C:$E,3,FALSE)),CONCATENATE(X245,2000))*1)</f>
        <v/>
      </c>
      <c r="S245" s="22" t="str">
        <f t="shared" si="37"/>
        <v/>
      </c>
      <c r="T245" s="22" t="str">
        <f>IF(C245&lt;&gt;"Zw. Zweckg. Spende","",IF(G245&lt;&gt;"",CONCATENATE(X245,3,VLOOKUP(G245,'Eingabe Zweckbestimmungen'!C:E,3,FALSE))*1,CONCATENATE(X245,3000)*1))</f>
        <v/>
      </c>
      <c r="U245" s="22" t="str">
        <f t="shared" si="38"/>
        <v/>
      </c>
      <c r="V245" s="22" t="str">
        <f>IF(C245&lt;&gt;"Zw. Freie weiterzuleitende Kollekte","",IF(G245&lt;&gt;"",CONCATENATE(X245,4,VLOOKUP(G245,'Eingabe Zweckbestimmungen'!$H:$J,3,FALSE))*1,CONCATENATE(X245,4000)*1))</f>
        <v/>
      </c>
      <c r="W245" s="22" t="str">
        <f t="shared" si="39"/>
        <v/>
      </c>
      <c r="X245" s="160">
        <f>IFERROR(VLOOKUP(M245,'Stammdaten Girokonten'!$I:$K,3,FALSE),0)</f>
        <v>0</v>
      </c>
      <c r="AD245" s="202" t="str">
        <f t="shared" si="41"/>
        <v/>
      </c>
      <c r="AE245" s="203" t="str">
        <f t="shared" si="42"/>
        <v/>
      </c>
      <c r="AF245" s="204" t="str">
        <f t="shared" si="43"/>
        <v/>
      </c>
    </row>
    <row r="246" spans="1:32" x14ac:dyDescent="0.25">
      <c r="A246" s="22" t="str">
        <f t="shared" si="35"/>
        <v/>
      </c>
      <c r="B246" s="77" t="str">
        <f t="shared" si="40"/>
        <v/>
      </c>
      <c r="C246" s="149"/>
      <c r="D246" s="150" t="str">
        <f t="shared" ref="D246:D267" si="44">IF(LEFT(C246,5)="Zw. Z","Zweckbestimmung",IF(LEFT(C246,6)="Zw. fr","weiterzuleitende",""))</f>
        <v/>
      </c>
      <c r="E246" s="147" t="str">
        <f t="shared" ref="E246:E267" si="45">IF(C246="Freie Kollekte",4001,IF(C246="Freie Spende",5001,""))</f>
        <v/>
      </c>
      <c r="F246" s="144"/>
      <c r="G246" s="148"/>
      <c r="H246" s="85" t="str">
        <f t="shared" si="36"/>
        <v/>
      </c>
      <c r="I246" s="158"/>
      <c r="J246" s="158"/>
      <c r="K246" s="158"/>
      <c r="L246" s="158"/>
      <c r="M246" s="154"/>
      <c r="N246" s="154"/>
      <c r="O246" s="154"/>
      <c r="P246" s="142"/>
      <c r="Q246" s="22" t="str">
        <f>IF(C246&lt;&gt;"Pflichtkollekte","",IF(F246&lt;&gt;"",CONCATENATE(X246,1,VLOOKUP(F246,'Eingabe Zweckbestimmungen'!$M:$O,3,FALSE)),CONCATENATE(X246,1000))*1)</f>
        <v/>
      </c>
      <c r="R246" s="22" t="str">
        <f>IF(C246&lt;&gt;"Zw. Zweckg. Kollekte","",IF(G246&lt;&gt;"",CONCATENATE(X246,2,VLOOKUP(G246,'Eingabe Zweckbestimmungen'!$C:$E,3,FALSE)),CONCATENATE(X246,2000))*1)</f>
        <v/>
      </c>
      <c r="S246" s="22" t="str">
        <f t="shared" si="37"/>
        <v/>
      </c>
      <c r="T246" s="22" t="str">
        <f>IF(C246&lt;&gt;"Zw. Zweckg. Spende","",IF(G246&lt;&gt;"",CONCATENATE(X246,3,VLOOKUP(G246,'Eingabe Zweckbestimmungen'!C:E,3,FALSE))*1,CONCATENATE(X246,3000)*1))</f>
        <v/>
      </c>
      <c r="U246" s="22" t="str">
        <f t="shared" si="38"/>
        <v/>
      </c>
      <c r="V246" s="22" t="str">
        <f>IF(C246&lt;&gt;"Zw. Freie weiterzuleitende Kollekte","",IF(G246&lt;&gt;"",CONCATENATE(X246,4,VLOOKUP(G246,'Eingabe Zweckbestimmungen'!$H:$J,3,FALSE))*1,CONCATENATE(X246,4000)*1))</f>
        <v/>
      </c>
      <c r="W246" s="22" t="str">
        <f t="shared" si="39"/>
        <v/>
      </c>
      <c r="X246" s="160">
        <f>IFERROR(VLOOKUP(M246,'Stammdaten Girokonten'!$I:$K,3,FALSE),0)</f>
        <v>0</v>
      </c>
      <c r="AD246" s="202" t="str">
        <f t="shared" si="41"/>
        <v/>
      </c>
      <c r="AE246" s="203" t="str">
        <f t="shared" si="42"/>
        <v/>
      </c>
      <c r="AF246" s="204" t="str">
        <f t="shared" si="43"/>
        <v/>
      </c>
    </row>
    <row r="247" spans="1:32" x14ac:dyDescent="0.25">
      <c r="A247" s="22" t="str">
        <f t="shared" si="35"/>
        <v/>
      </c>
      <c r="B247" s="77" t="str">
        <f t="shared" si="40"/>
        <v/>
      </c>
      <c r="C247" s="149"/>
      <c r="D247" s="150" t="str">
        <f t="shared" si="44"/>
        <v/>
      </c>
      <c r="E247" s="147" t="str">
        <f t="shared" si="45"/>
        <v/>
      </c>
      <c r="F247" s="144"/>
      <c r="G247" s="148"/>
      <c r="H247" s="85" t="str">
        <f t="shared" si="36"/>
        <v/>
      </c>
      <c r="I247" s="158"/>
      <c r="J247" s="158"/>
      <c r="K247" s="158"/>
      <c r="L247" s="158"/>
      <c r="M247" s="154"/>
      <c r="N247" s="154"/>
      <c r="O247" s="154"/>
      <c r="P247" s="142"/>
      <c r="Q247" s="22" t="str">
        <f>IF(C247&lt;&gt;"Pflichtkollekte","",IF(F247&lt;&gt;"",CONCATENATE(X247,1,VLOOKUP(F247,'Eingabe Zweckbestimmungen'!$M:$O,3,FALSE)),CONCATENATE(X247,1000))*1)</f>
        <v/>
      </c>
      <c r="R247" s="22" t="str">
        <f>IF(C247&lt;&gt;"Zw. Zweckg. Kollekte","",IF(G247&lt;&gt;"",CONCATENATE(X247,2,VLOOKUP(G247,'Eingabe Zweckbestimmungen'!$C:$E,3,FALSE)),CONCATENATE(X247,2000))*1)</f>
        <v/>
      </c>
      <c r="S247" s="22" t="str">
        <f t="shared" si="37"/>
        <v/>
      </c>
      <c r="T247" s="22" t="str">
        <f>IF(C247&lt;&gt;"Zw. Zweckg. Spende","",IF(G247&lt;&gt;"",CONCATENATE(X247,3,VLOOKUP(G247,'Eingabe Zweckbestimmungen'!C:E,3,FALSE))*1,CONCATENATE(X247,3000)*1))</f>
        <v/>
      </c>
      <c r="U247" s="22" t="str">
        <f t="shared" si="38"/>
        <v/>
      </c>
      <c r="V247" s="22" t="str">
        <f>IF(C247&lt;&gt;"Zw. Freie weiterzuleitende Kollekte","",IF(G247&lt;&gt;"",CONCATENATE(X247,4,VLOOKUP(G247,'Eingabe Zweckbestimmungen'!$H:$J,3,FALSE))*1,CONCATENATE(X247,4000)*1))</f>
        <v/>
      </c>
      <c r="W247" s="22" t="str">
        <f t="shared" si="39"/>
        <v/>
      </c>
      <c r="X247" s="160">
        <f>IFERROR(VLOOKUP(M247,'Stammdaten Girokonten'!$I:$K,3,FALSE),0)</f>
        <v>0</v>
      </c>
      <c r="AD247" s="202" t="str">
        <f t="shared" si="41"/>
        <v/>
      </c>
      <c r="AE247" s="203" t="str">
        <f t="shared" si="42"/>
        <v/>
      </c>
      <c r="AF247" s="204" t="str">
        <f t="shared" si="43"/>
        <v/>
      </c>
    </row>
    <row r="248" spans="1:32" x14ac:dyDescent="0.25">
      <c r="A248" s="22" t="str">
        <f t="shared" si="35"/>
        <v/>
      </c>
      <c r="B248" s="77" t="str">
        <f t="shared" si="40"/>
        <v/>
      </c>
      <c r="C248" s="149"/>
      <c r="D248" s="150" t="str">
        <f t="shared" si="44"/>
        <v/>
      </c>
      <c r="E248" s="147" t="str">
        <f t="shared" si="45"/>
        <v/>
      </c>
      <c r="F248" s="144"/>
      <c r="G248" s="148"/>
      <c r="H248" s="85" t="str">
        <f t="shared" si="36"/>
        <v/>
      </c>
      <c r="I248" s="158"/>
      <c r="J248" s="158"/>
      <c r="K248" s="158"/>
      <c r="L248" s="158"/>
      <c r="M248" s="154"/>
      <c r="N248" s="154"/>
      <c r="O248" s="154"/>
      <c r="P248" s="142"/>
      <c r="Q248" s="22" t="str">
        <f>IF(C248&lt;&gt;"Pflichtkollekte","",IF(F248&lt;&gt;"",CONCATENATE(X248,1,VLOOKUP(F248,'Eingabe Zweckbestimmungen'!$M:$O,3,FALSE)),CONCATENATE(X248,1000))*1)</f>
        <v/>
      </c>
      <c r="R248" s="22" t="str">
        <f>IF(C248&lt;&gt;"Zw. Zweckg. Kollekte","",IF(G248&lt;&gt;"",CONCATENATE(X248,2,VLOOKUP(G248,'Eingabe Zweckbestimmungen'!$C:$E,3,FALSE)),CONCATENATE(X248,2000))*1)</f>
        <v/>
      </c>
      <c r="S248" s="22" t="str">
        <f t="shared" si="37"/>
        <v/>
      </c>
      <c r="T248" s="22" t="str">
        <f>IF(C248&lt;&gt;"Zw. Zweckg. Spende","",IF(G248&lt;&gt;"",CONCATENATE(X248,3,VLOOKUP(G248,'Eingabe Zweckbestimmungen'!C:E,3,FALSE))*1,CONCATENATE(X248,3000)*1))</f>
        <v/>
      </c>
      <c r="U248" s="22" t="str">
        <f t="shared" si="38"/>
        <v/>
      </c>
      <c r="V248" s="22" t="str">
        <f>IF(C248&lt;&gt;"Zw. Freie weiterzuleitende Kollekte","",IF(G248&lt;&gt;"",CONCATENATE(X248,4,VLOOKUP(G248,'Eingabe Zweckbestimmungen'!$H:$J,3,FALSE))*1,CONCATENATE(X248,4000)*1))</f>
        <v/>
      </c>
      <c r="W248" s="22" t="str">
        <f t="shared" si="39"/>
        <v/>
      </c>
      <c r="X248" s="160">
        <f>IFERROR(VLOOKUP(M248,'Stammdaten Girokonten'!$I:$K,3,FALSE),0)</f>
        <v>0</v>
      </c>
      <c r="AD248" s="202" t="str">
        <f t="shared" si="41"/>
        <v/>
      </c>
      <c r="AE248" s="203" t="str">
        <f t="shared" si="42"/>
        <v/>
      </c>
      <c r="AF248" s="204" t="str">
        <f t="shared" si="43"/>
        <v/>
      </c>
    </row>
    <row r="249" spans="1:32" x14ac:dyDescent="0.25">
      <c r="A249" s="22" t="str">
        <f t="shared" si="35"/>
        <v/>
      </c>
      <c r="B249" s="77" t="str">
        <f t="shared" si="40"/>
        <v/>
      </c>
      <c r="C249" s="149"/>
      <c r="D249" s="150" t="str">
        <f t="shared" si="44"/>
        <v/>
      </c>
      <c r="E249" s="147" t="str">
        <f t="shared" si="45"/>
        <v/>
      </c>
      <c r="F249" s="144"/>
      <c r="G249" s="148"/>
      <c r="H249" s="85" t="str">
        <f t="shared" si="36"/>
        <v/>
      </c>
      <c r="I249" s="158"/>
      <c r="J249" s="158"/>
      <c r="K249" s="158"/>
      <c r="L249" s="158"/>
      <c r="M249" s="154"/>
      <c r="N249" s="154"/>
      <c r="O249" s="154"/>
      <c r="P249" s="142"/>
      <c r="Q249" s="22" t="str">
        <f>IF(C249&lt;&gt;"Pflichtkollekte","",IF(F249&lt;&gt;"",CONCATENATE(X249,1,VLOOKUP(F249,'Eingabe Zweckbestimmungen'!$M:$O,3,FALSE)),CONCATENATE(X249,1000))*1)</f>
        <v/>
      </c>
      <c r="R249" s="22" t="str">
        <f>IF(C249&lt;&gt;"Zw. Zweckg. Kollekte","",IF(G249&lt;&gt;"",CONCATENATE(X249,2,VLOOKUP(G249,'Eingabe Zweckbestimmungen'!$C:$E,3,FALSE)),CONCATENATE(X249,2000))*1)</f>
        <v/>
      </c>
      <c r="S249" s="22" t="str">
        <f t="shared" si="37"/>
        <v/>
      </c>
      <c r="T249" s="22" t="str">
        <f>IF(C249&lt;&gt;"Zw. Zweckg. Spende","",IF(G249&lt;&gt;"",CONCATENATE(X249,3,VLOOKUP(G249,'Eingabe Zweckbestimmungen'!C:E,3,FALSE))*1,CONCATENATE(X249,3000)*1))</f>
        <v/>
      </c>
      <c r="U249" s="22" t="str">
        <f t="shared" si="38"/>
        <v/>
      </c>
      <c r="V249" s="22" t="str">
        <f>IF(C249&lt;&gt;"Zw. Freie weiterzuleitende Kollekte","",IF(G249&lt;&gt;"",CONCATENATE(X249,4,VLOOKUP(G249,'Eingabe Zweckbestimmungen'!$H:$J,3,FALSE))*1,CONCATENATE(X249,4000)*1))</f>
        <v/>
      </c>
      <c r="W249" s="22" t="str">
        <f t="shared" si="39"/>
        <v/>
      </c>
      <c r="X249" s="160">
        <f>IFERROR(VLOOKUP(M249,'Stammdaten Girokonten'!$I:$K,3,FALSE),0)</f>
        <v>0</v>
      </c>
      <c r="AD249" s="202" t="str">
        <f t="shared" si="41"/>
        <v/>
      </c>
      <c r="AE249" s="203" t="str">
        <f t="shared" si="42"/>
        <v/>
      </c>
      <c r="AF249" s="204" t="str">
        <f t="shared" si="43"/>
        <v/>
      </c>
    </row>
    <row r="250" spans="1:32" x14ac:dyDescent="0.25">
      <c r="A250" s="22" t="str">
        <f t="shared" si="35"/>
        <v/>
      </c>
      <c r="B250" s="77" t="str">
        <f t="shared" si="40"/>
        <v/>
      </c>
      <c r="C250" s="149"/>
      <c r="D250" s="150" t="str">
        <f t="shared" si="44"/>
        <v/>
      </c>
      <c r="E250" s="147" t="str">
        <f t="shared" si="45"/>
        <v/>
      </c>
      <c r="F250" s="144"/>
      <c r="G250" s="148"/>
      <c r="H250" s="85" t="str">
        <f t="shared" si="36"/>
        <v/>
      </c>
      <c r="I250" s="158"/>
      <c r="J250" s="158"/>
      <c r="K250" s="158"/>
      <c r="L250" s="158"/>
      <c r="M250" s="154"/>
      <c r="N250" s="154"/>
      <c r="O250" s="154"/>
      <c r="P250" s="142"/>
      <c r="Q250" s="22" t="str">
        <f>IF(C250&lt;&gt;"Pflichtkollekte","",IF(F250&lt;&gt;"",CONCATENATE(X250,1,VLOOKUP(F250,'Eingabe Zweckbestimmungen'!$M:$O,3,FALSE)),CONCATENATE(X250,1000))*1)</f>
        <v/>
      </c>
      <c r="R250" s="22" t="str">
        <f>IF(C250&lt;&gt;"Zw. Zweckg. Kollekte","",IF(G250&lt;&gt;"",CONCATENATE(X250,2,VLOOKUP(G250,'Eingabe Zweckbestimmungen'!$C:$E,3,FALSE)),CONCATENATE(X250,2000))*1)</f>
        <v/>
      </c>
      <c r="S250" s="22" t="str">
        <f t="shared" si="37"/>
        <v/>
      </c>
      <c r="T250" s="22" t="str">
        <f>IF(C250&lt;&gt;"Zw. Zweckg. Spende","",IF(G250&lt;&gt;"",CONCATENATE(X250,3,VLOOKUP(G250,'Eingabe Zweckbestimmungen'!C:E,3,FALSE))*1,CONCATENATE(X250,3000)*1))</f>
        <v/>
      </c>
      <c r="U250" s="22" t="str">
        <f t="shared" si="38"/>
        <v/>
      </c>
      <c r="V250" s="22" t="str">
        <f>IF(C250&lt;&gt;"Zw. Freie weiterzuleitende Kollekte","",IF(G250&lt;&gt;"",CONCATENATE(X250,4,VLOOKUP(G250,'Eingabe Zweckbestimmungen'!$H:$J,3,FALSE))*1,CONCATENATE(X250,4000)*1))</f>
        <v/>
      </c>
      <c r="W250" s="22" t="str">
        <f t="shared" si="39"/>
        <v/>
      </c>
      <c r="X250" s="160">
        <f>IFERROR(VLOOKUP(M250,'Stammdaten Girokonten'!$I:$K,3,FALSE),0)</f>
        <v>0</v>
      </c>
      <c r="AD250" s="202" t="str">
        <f t="shared" si="41"/>
        <v/>
      </c>
      <c r="AE250" s="203" t="str">
        <f t="shared" si="42"/>
        <v/>
      </c>
      <c r="AF250" s="204" t="str">
        <f t="shared" si="43"/>
        <v/>
      </c>
    </row>
    <row r="251" spans="1:32" x14ac:dyDescent="0.25">
      <c r="A251" s="22" t="str">
        <f t="shared" si="35"/>
        <v/>
      </c>
      <c r="B251" s="77" t="str">
        <f t="shared" si="40"/>
        <v/>
      </c>
      <c r="C251" s="149"/>
      <c r="D251" s="150" t="str">
        <f t="shared" si="44"/>
        <v/>
      </c>
      <c r="E251" s="147" t="str">
        <f t="shared" si="45"/>
        <v/>
      </c>
      <c r="F251" s="144"/>
      <c r="G251" s="148"/>
      <c r="H251" s="85" t="str">
        <f t="shared" si="36"/>
        <v/>
      </c>
      <c r="I251" s="158"/>
      <c r="J251" s="158"/>
      <c r="K251" s="158"/>
      <c r="L251" s="158"/>
      <c r="M251" s="154"/>
      <c r="N251" s="154"/>
      <c r="O251" s="154"/>
      <c r="P251" s="142"/>
      <c r="Q251" s="22" t="str">
        <f>IF(C251&lt;&gt;"Pflichtkollekte","",IF(F251&lt;&gt;"",CONCATENATE(X251,1,VLOOKUP(F251,'Eingabe Zweckbestimmungen'!$M:$O,3,FALSE)),CONCATENATE(X251,1000))*1)</f>
        <v/>
      </c>
      <c r="R251" s="22" t="str">
        <f>IF(C251&lt;&gt;"Zw. Zweckg. Kollekte","",IF(G251&lt;&gt;"",CONCATENATE(X251,2,VLOOKUP(G251,'Eingabe Zweckbestimmungen'!$C:$E,3,FALSE)),CONCATENATE(X251,2000))*1)</f>
        <v/>
      </c>
      <c r="S251" s="22" t="str">
        <f t="shared" si="37"/>
        <v/>
      </c>
      <c r="T251" s="22" t="str">
        <f>IF(C251&lt;&gt;"Zw. Zweckg. Spende","",IF(G251&lt;&gt;"",CONCATENATE(X251,3,VLOOKUP(G251,'Eingabe Zweckbestimmungen'!C:E,3,FALSE))*1,CONCATENATE(X251,3000)*1))</f>
        <v/>
      </c>
      <c r="U251" s="22" t="str">
        <f t="shared" si="38"/>
        <v/>
      </c>
      <c r="V251" s="22" t="str">
        <f>IF(C251&lt;&gt;"Zw. Freie weiterzuleitende Kollekte","",IF(G251&lt;&gt;"",CONCATENATE(X251,4,VLOOKUP(G251,'Eingabe Zweckbestimmungen'!$H:$J,3,FALSE))*1,CONCATENATE(X251,4000)*1))</f>
        <v/>
      </c>
      <c r="W251" s="22" t="str">
        <f t="shared" si="39"/>
        <v/>
      </c>
      <c r="X251" s="160">
        <f>IFERROR(VLOOKUP(M251,'Stammdaten Girokonten'!$I:$K,3,FALSE),0)</f>
        <v>0</v>
      </c>
      <c r="AD251" s="202" t="str">
        <f t="shared" si="41"/>
        <v/>
      </c>
      <c r="AE251" s="203" t="str">
        <f t="shared" si="42"/>
        <v/>
      </c>
      <c r="AF251" s="204" t="str">
        <f t="shared" si="43"/>
        <v/>
      </c>
    </row>
    <row r="252" spans="1:32" x14ac:dyDescent="0.25">
      <c r="A252" s="22" t="str">
        <f t="shared" si="35"/>
        <v/>
      </c>
      <c r="B252" s="77" t="str">
        <f t="shared" si="40"/>
        <v/>
      </c>
      <c r="C252" s="149"/>
      <c r="D252" s="150" t="str">
        <f t="shared" si="44"/>
        <v/>
      </c>
      <c r="E252" s="147" t="str">
        <f t="shared" si="45"/>
        <v/>
      </c>
      <c r="F252" s="144"/>
      <c r="G252" s="148"/>
      <c r="H252" s="85" t="str">
        <f t="shared" si="36"/>
        <v/>
      </c>
      <c r="I252" s="158"/>
      <c r="J252" s="158"/>
      <c r="K252" s="158"/>
      <c r="L252" s="158"/>
      <c r="M252" s="154"/>
      <c r="N252" s="154"/>
      <c r="O252" s="154"/>
      <c r="P252" s="142"/>
      <c r="Q252" s="22" t="str">
        <f>IF(C252&lt;&gt;"Pflichtkollekte","",IF(F252&lt;&gt;"",CONCATENATE(X252,1,VLOOKUP(F252,'Eingabe Zweckbestimmungen'!$M:$O,3,FALSE)),CONCATENATE(X252,1000))*1)</f>
        <v/>
      </c>
      <c r="R252" s="22" t="str">
        <f>IF(C252&lt;&gt;"Zw. Zweckg. Kollekte","",IF(G252&lt;&gt;"",CONCATENATE(X252,2,VLOOKUP(G252,'Eingabe Zweckbestimmungen'!$C:$E,3,FALSE)),CONCATENATE(X252,2000))*1)</f>
        <v/>
      </c>
      <c r="S252" s="22" t="str">
        <f t="shared" si="37"/>
        <v/>
      </c>
      <c r="T252" s="22" t="str">
        <f>IF(C252&lt;&gt;"Zw. Zweckg. Spende","",IF(G252&lt;&gt;"",CONCATENATE(X252,3,VLOOKUP(G252,'Eingabe Zweckbestimmungen'!C:E,3,FALSE))*1,CONCATENATE(X252,3000)*1))</f>
        <v/>
      </c>
      <c r="U252" s="22" t="str">
        <f t="shared" si="38"/>
        <v/>
      </c>
      <c r="V252" s="22" t="str">
        <f>IF(C252&lt;&gt;"Zw. Freie weiterzuleitende Kollekte","",IF(G252&lt;&gt;"",CONCATENATE(X252,4,VLOOKUP(G252,'Eingabe Zweckbestimmungen'!$H:$J,3,FALSE))*1,CONCATENATE(X252,4000)*1))</f>
        <v/>
      </c>
      <c r="W252" s="22" t="str">
        <f t="shared" si="39"/>
        <v/>
      </c>
      <c r="X252" s="160">
        <f>IFERROR(VLOOKUP(M252,'Stammdaten Girokonten'!$I:$K,3,FALSE),0)</f>
        <v>0</v>
      </c>
      <c r="AD252" s="202" t="str">
        <f t="shared" si="41"/>
        <v/>
      </c>
      <c r="AE252" s="203" t="str">
        <f t="shared" si="42"/>
        <v/>
      </c>
      <c r="AF252" s="204" t="str">
        <f t="shared" si="43"/>
        <v/>
      </c>
    </row>
    <row r="253" spans="1:32" x14ac:dyDescent="0.25">
      <c r="A253" s="22" t="str">
        <f t="shared" si="35"/>
        <v/>
      </c>
      <c r="B253" s="77" t="str">
        <f t="shared" si="40"/>
        <v/>
      </c>
      <c r="C253" s="149"/>
      <c r="D253" s="150" t="str">
        <f t="shared" si="44"/>
        <v/>
      </c>
      <c r="E253" s="147" t="str">
        <f t="shared" si="45"/>
        <v/>
      </c>
      <c r="F253" s="144"/>
      <c r="G253" s="148"/>
      <c r="H253" s="85" t="str">
        <f t="shared" si="36"/>
        <v/>
      </c>
      <c r="I253" s="158"/>
      <c r="J253" s="158"/>
      <c r="K253" s="158"/>
      <c r="L253" s="158"/>
      <c r="M253" s="154"/>
      <c r="N253" s="154"/>
      <c r="O253" s="154"/>
      <c r="P253" s="142"/>
      <c r="Q253" s="22" t="str">
        <f>IF(C253&lt;&gt;"Pflichtkollekte","",IF(F253&lt;&gt;"",CONCATENATE(X253,1,VLOOKUP(F253,'Eingabe Zweckbestimmungen'!$M:$O,3,FALSE)),CONCATENATE(X253,1000))*1)</f>
        <v/>
      </c>
      <c r="R253" s="22" t="str">
        <f>IF(C253&lt;&gt;"Zw. Zweckg. Kollekte","",IF(G253&lt;&gt;"",CONCATENATE(X253,2,VLOOKUP(G253,'Eingabe Zweckbestimmungen'!$C:$E,3,FALSE)),CONCATENATE(X253,2000))*1)</f>
        <v/>
      </c>
      <c r="S253" s="22" t="str">
        <f t="shared" si="37"/>
        <v/>
      </c>
      <c r="T253" s="22" t="str">
        <f>IF(C253&lt;&gt;"Zw. Zweckg. Spende","",IF(G253&lt;&gt;"",CONCATENATE(X253,3,VLOOKUP(G253,'Eingabe Zweckbestimmungen'!C:E,3,FALSE))*1,CONCATENATE(X253,3000)*1))</f>
        <v/>
      </c>
      <c r="U253" s="22" t="str">
        <f t="shared" si="38"/>
        <v/>
      </c>
      <c r="V253" s="22" t="str">
        <f>IF(C253&lt;&gt;"Zw. Freie weiterzuleitende Kollekte","",IF(G253&lt;&gt;"",CONCATENATE(X253,4,VLOOKUP(G253,'Eingabe Zweckbestimmungen'!$H:$J,3,FALSE))*1,CONCATENATE(X253,4000)*1))</f>
        <v/>
      </c>
      <c r="W253" s="22" t="str">
        <f t="shared" si="39"/>
        <v/>
      </c>
      <c r="X253" s="160">
        <f>IFERROR(VLOOKUP(M253,'Stammdaten Girokonten'!$I:$K,3,FALSE),0)</f>
        <v>0</v>
      </c>
      <c r="AD253" s="202" t="str">
        <f t="shared" si="41"/>
        <v/>
      </c>
      <c r="AE253" s="203" t="str">
        <f t="shared" si="42"/>
        <v/>
      </c>
      <c r="AF253" s="204" t="str">
        <f t="shared" si="43"/>
        <v/>
      </c>
    </row>
    <row r="254" spans="1:32" x14ac:dyDescent="0.25">
      <c r="A254" s="22" t="str">
        <f t="shared" si="35"/>
        <v/>
      </c>
      <c r="B254" s="77" t="str">
        <f t="shared" si="40"/>
        <v/>
      </c>
      <c r="C254" s="149"/>
      <c r="D254" s="150" t="str">
        <f t="shared" si="44"/>
        <v/>
      </c>
      <c r="E254" s="147" t="str">
        <f t="shared" si="45"/>
        <v/>
      </c>
      <c r="F254" s="144"/>
      <c r="G254" s="148"/>
      <c r="H254" s="85" t="str">
        <f t="shared" si="36"/>
        <v/>
      </c>
      <c r="I254" s="158"/>
      <c r="J254" s="158"/>
      <c r="K254" s="158"/>
      <c r="L254" s="158"/>
      <c r="M254" s="154"/>
      <c r="N254" s="154"/>
      <c r="O254" s="154"/>
      <c r="P254" s="142"/>
      <c r="Q254" s="22" t="str">
        <f>IF(C254&lt;&gt;"Pflichtkollekte","",IF(F254&lt;&gt;"",CONCATENATE(X254,1,VLOOKUP(F254,'Eingabe Zweckbestimmungen'!$M:$O,3,FALSE)),CONCATENATE(X254,1000))*1)</f>
        <v/>
      </c>
      <c r="R254" s="22" t="str">
        <f>IF(C254&lt;&gt;"Zw. Zweckg. Kollekte","",IF(G254&lt;&gt;"",CONCATENATE(X254,2,VLOOKUP(G254,'Eingabe Zweckbestimmungen'!$C:$E,3,FALSE)),CONCATENATE(X254,2000))*1)</f>
        <v/>
      </c>
      <c r="S254" s="22" t="str">
        <f t="shared" si="37"/>
        <v/>
      </c>
      <c r="T254" s="22" t="str">
        <f>IF(C254&lt;&gt;"Zw. Zweckg. Spende","",IF(G254&lt;&gt;"",CONCATENATE(X254,3,VLOOKUP(G254,'Eingabe Zweckbestimmungen'!C:E,3,FALSE))*1,CONCATENATE(X254,3000)*1))</f>
        <v/>
      </c>
      <c r="U254" s="22" t="str">
        <f t="shared" si="38"/>
        <v/>
      </c>
      <c r="V254" s="22" t="str">
        <f>IF(C254&lt;&gt;"Zw. Freie weiterzuleitende Kollekte","",IF(G254&lt;&gt;"",CONCATENATE(X254,4,VLOOKUP(G254,'Eingabe Zweckbestimmungen'!$H:$J,3,FALSE))*1,CONCATENATE(X254,4000)*1))</f>
        <v/>
      </c>
      <c r="W254" s="22" t="str">
        <f t="shared" si="39"/>
        <v/>
      </c>
      <c r="X254" s="160">
        <f>IFERROR(VLOOKUP(M254,'Stammdaten Girokonten'!$I:$K,3,FALSE),0)</f>
        <v>0</v>
      </c>
      <c r="AD254" s="202" t="str">
        <f t="shared" si="41"/>
        <v/>
      </c>
      <c r="AE254" s="203" t="str">
        <f t="shared" si="42"/>
        <v/>
      </c>
      <c r="AF254" s="204" t="str">
        <f t="shared" si="43"/>
        <v/>
      </c>
    </row>
    <row r="255" spans="1:32" x14ac:dyDescent="0.25">
      <c r="A255" s="22" t="str">
        <f t="shared" si="35"/>
        <v/>
      </c>
      <c r="B255" s="77" t="str">
        <f t="shared" si="40"/>
        <v/>
      </c>
      <c r="C255" s="149"/>
      <c r="D255" s="150" t="str">
        <f t="shared" si="44"/>
        <v/>
      </c>
      <c r="E255" s="147" t="str">
        <f t="shared" si="45"/>
        <v/>
      </c>
      <c r="F255" s="144"/>
      <c r="G255" s="148"/>
      <c r="H255" s="85" t="str">
        <f t="shared" si="36"/>
        <v/>
      </c>
      <c r="I255" s="158"/>
      <c r="J255" s="158"/>
      <c r="K255" s="158"/>
      <c r="L255" s="158"/>
      <c r="M255" s="154"/>
      <c r="N255" s="154"/>
      <c r="O255" s="154"/>
      <c r="P255" s="142"/>
      <c r="Q255" s="22" t="str">
        <f>IF(C255&lt;&gt;"Pflichtkollekte","",IF(F255&lt;&gt;"",CONCATENATE(X255,1,VLOOKUP(F255,'Eingabe Zweckbestimmungen'!$M:$O,3,FALSE)),CONCATENATE(X255,1000))*1)</f>
        <v/>
      </c>
      <c r="R255" s="22" t="str">
        <f>IF(C255&lt;&gt;"Zw. Zweckg. Kollekte","",IF(G255&lt;&gt;"",CONCATENATE(X255,2,VLOOKUP(G255,'Eingabe Zweckbestimmungen'!$C:$E,3,FALSE)),CONCATENATE(X255,2000))*1)</f>
        <v/>
      </c>
      <c r="S255" s="22" t="str">
        <f t="shared" si="37"/>
        <v/>
      </c>
      <c r="T255" s="22" t="str">
        <f>IF(C255&lt;&gt;"Zw. Zweckg. Spende","",IF(G255&lt;&gt;"",CONCATENATE(X255,3,VLOOKUP(G255,'Eingabe Zweckbestimmungen'!C:E,3,FALSE))*1,CONCATENATE(X255,3000)*1))</f>
        <v/>
      </c>
      <c r="U255" s="22" t="str">
        <f t="shared" si="38"/>
        <v/>
      </c>
      <c r="V255" s="22" t="str">
        <f>IF(C255&lt;&gt;"Zw. Freie weiterzuleitende Kollekte","",IF(G255&lt;&gt;"",CONCATENATE(X255,4,VLOOKUP(G255,'Eingabe Zweckbestimmungen'!$H:$J,3,FALSE))*1,CONCATENATE(X255,4000)*1))</f>
        <v/>
      </c>
      <c r="W255" s="22" t="str">
        <f t="shared" si="39"/>
        <v/>
      </c>
      <c r="X255" s="160">
        <f>IFERROR(VLOOKUP(M255,'Stammdaten Girokonten'!$I:$K,3,FALSE),0)</f>
        <v>0</v>
      </c>
      <c r="AD255" s="202" t="str">
        <f t="shared" si="41"/>
        <v/>
      </c>
      <c r="AE255" s="203" t="str">
        <f t="shared" si="42"/>
        <v/>
      </c>
      <c r="AF255" s="204" t="str">
        <f t="shared" si="43"/>
        <v/>
      </c>
    </row>
    <row r="256" spans="1:32" x14ac:dyDescent="0.25">
      <c r="A256" s="22" t="str">
        <f t="shared" si="35"/>
        <v/>
      </c>
      <c r="B256" s="77" t="str">
        <f t="shared" si="40"/>
        <v/>
      </c>
      <c r="C256" s="149"/>
      <c r="D256" s="150" t="str">
        <f t="shared" si="44"/>
        <v/>
      </c>
      <c r="E256" s="147" t="str">
        <f t="shared" si="45"/>
        <v/>
      </c>
      <c r="F256" s="144"/>
      <c r="G256" s="148"/>
      <c r="H256" s="85" t="str">
        <f t="shared" si="36"/>
        <v/>
      </c>
      <c r="I256" s="158"/>
      <c r="J256" s="158"/>
      <c r="K256" s="158"/>
      <c r="L256" s="158"/>
      <c r="M256" s="154"/>
      <c r="N256" s="154"/>
      <c r="O256" s="154"/>
      <c r="P256" s="142"/>
      <c r="Q256" s="22" t="str">
        <f>IF(C256&lt;&gt;"Pflichtkollekte","",IF(F256&lt;&gt;"",CONCATENATE(X256,1,VLOOKUP(F256,'Eingabe Zweckbestimmungen'!$M:$O,3,FALSE)),CONCATENATE(X256,1000))*1)</f>
        <v/>
      </c>
      <c r="R256" s="22" t="str">
        <f>IF(C256&lt;&gt;"Zw. Zweckg. Kollekte","",IF(G256&lt;&gt;"",CONCATENATE(X256,2,VLOOKUP(G256,'Eingabe Zweckbestimmungen'!$C:$E,3,FALSE)),CONCATENATE(X256,2000))*1)</f>
        <v/>
      </c>
      <c r="S256" s="22" t="str">
        <f t="shared" si="37"/>
        <v/>
      </c>
      <c r="T256" s="22" t="str">
        <f>IF(C256&lt;&gt;"Zw. Zweckg. Spende","",IF(G256&lt;&gt;"",CONCATENATE(X256,3,VLOOKUP(G256,'Eingabe Zweckbestimmungen'!C:E,3,FALSE))*1,CONCATENATE(X256,3000)*1))</f>
        <v/>
      </c>
      <c r="U256" s="22" t="str">
        <f t="shared" si="38"/>
        <v/>
      </c>
      <c r="V256" s="22" t="str">
        <f>IF(C256&lt;&gt;"Zw. Freie weiterzuleitende Kollekte","",IF(G256&lt;&gt;"",CONCATENATE(X256,4,VLOOKUP(G256,'Eingabe Zweckbestimmungen'!$H:$J,3,FALSE))*1,CONCATENATE(X256,4000)*1))</f>
        <v/>
      </c>
      <c r="W256" s="22" t="str">
        <f t="shared" si="39"/>
        <v/>
      </c>
      <c r="X256" s="160">
        <f>IFERROR(VLOOKUP(M256,'Stammdaten Girokonten'!$I:$K,3,FALSE),0)</f>
        <v>0</v>
      </c>
      <c r="AD256" s="202" t="str">
        <f t="shared" si="41"/>
        <v/>
      </c>
      <c r="AE256" s="203" t="str">
        <f t="shared" si="42"/>
        <v/>
      </c>
      <c r="AF256" s="204" t="str">
        <f t="shared" si="43"/>
        <v/>
      </c>
    </row>
    <row r="257" spans="1:32" x14ac:dyDescent="0.25">
      <c r="A257" s="22" t="str">
        <f t="shared" si="35"/>
        <v/>
      </c>
      <c r="B257" s="77" t="str">
        <f t="shared" si="40"/>
        <v/>
      </c>
      <c r="C257" s="149"/>
      <c r="D257" s="150" t="str">
        <f t="shared" si="44"/>
        <v/>
      </c>
      <c r="E257" s="147" t="str">
        <f t="shared" si="45"/>
        <v/>
      </c>
      <c r="F257" s="144"/>
      <c r="G257" s="148"/>
      <c r="H257" s="85" t="str">
        <f t="shared" si="36"/>
        <v/>
      </c>
      <c r="I257" s="158"/>
      <c r="J257" s="158"/>
      <c r="K257" s="158"/>
      <c r="L257" s="158"/>
      <c r="M257" s="154"/>
      <c r="N257" s="154"/>
      <c r="O257" s="154"/>
      <c r="P257" s="142"/>
      <c r="Q257" s="22" t="str">
        <f>IF(C257&lt;&gt;"Pflichtkollekte","",IF(F257&lt;&gt;"",CONCATENATE(X257,1,VLOOKUP(F257,'Eingabe Zweckbestimmungen'!$M:$O,3,FALSE)),CONCATENATE(X257,1000))*1)</f>
        <v/>
      </c>
      <c r="R257" s="22" t="str">
        <f>IF(C257&lt;&gt;"Zw. Zweckg. Kollekte","",IF(G257&lt;&gt;"",CONCATENATE(X257,2,VLOOKUP(G257,'Eingabe Zweckbestimmungen'!$C:$E,3,FALSE)),CONCATENATE(X257,2000))*1)</f>
        <v/>
      </c>
      <c r="S257" s="22" t="str">
        <f t="shared" si="37"/>
        <v/>
      </c>
      <c r="T257" s="22" t="str">
        <f>IF(C257&lt;&gt;"Zw. Zweckg. Spende","",IF(G257&lt;&gt;"",CONCATENATE(X257,3,VLOOKUP(G257,'Eingabe Zweckbestimmungen'!C:E,3,FALSE))*1,CONCATENATE(X257,3000)*1))</f>
        <v/>
      </c>
      <c r="U257" s="22" t="str">
        <f t="shared" si="38"/>
        <v/>
      </c>
      <c r="V257" s="22" t="str">
        <f>IF(C257&lt;&gt;"Zw. Freie weiterzuleitende Kollekte","",IF(G257&lt;&gt;"",CONCATENATE(X257,4,VLOOKUP(G257,'Eingabe Zweckbestimmungen'!$H:$J,3,FALSE))*1,CONCATENATE(X257,4000)*1))</f>
        <v/>
      </c>
      <c r="W257" s="22" t="str">
        <f t="shared" si="39"/>
        <v/>
      </c>
      <c r="X257" s="160">
        <f>IFERROR(VLOOKUP(M257,'Stammdaten Girokonten'!$I:$K,3,FALSE),0)</f>
        <v>0</v>
      </c>
      <c r="AD257" s="202" t="str">
        <f t="shared" si="41"/>
        <v/>
      </c>
      <c r="AE257" s="203" t="str">
        <f t="shared" si="42"/>
        <v/>
      </c>
      <c r="AF257" s="204" t="str">
        <f t="shared" si="43"/>
        <v/>
      </c>
    </row>
    <row r="258" spans="1:32" x14ac:dyDescent="0.25">
      <c r="A258" s="22" t="str">
        <f t="shared" si="35"/>
        <v/>
      </c>
      <c r="B258" s="77" t="str">
        <f t="shared" si="40"/>
        <v/>
      </c>
      <c r="C258" s="149"/>
      <c r="D258" s="150" t="str">
        <f t="shared" si="44"/>
        <v/>
      </c>
      <c r="E258" s="147" t="str">
        <f t="shared" si="45"/>
        <v/>
      </c>
      <c r="F258" s="144"/>
      <c r="G258" s="148"/>
      <c r="H258" s="85" t="str">
        <f t="shared" si="36"/>
        <v/>
      </c>
      <c r="I258" s="158"/>
      <c r="J258" s="158"/>
      <c r="K258" s="158"/>
      <c r="L258" s="158"/>
      <c r="M258" s="154"/>
      <c r="N258" s="154"/>
      <c r="O258" s="154"/>
      <c r="P258" s="142"/>
      <c r="Q258" s="22" t="str">
        <f>IF(C258&lt;&gt;"Pflichtkollekte","",IF(F258&lt;&gt;"",CONCATENATE(X258,1,VLOOKUP(F258,'Eingabe Zweckbestimmungen'!$M:$O,3,FALSE)),CONCATENATE(X258,1000))*1)</f>
        <v/>
      </c>
      <c r="R258" s="22" t="str">
        <f>IF(C258&lt;&gt;"Zw. Zweckg. Kollekte","",IF(G258&lt;&gt;"",CONCATENATE(X258,2,VLOOKUP(G258,'Eingabe Zweckbestimmungen'!$C:$E,3,FALSE)),CONCATENATE(X258,2000))*1)</f>
        <v/>
      </c>
      <c r="S258" s="22" t="str">
        <f t="shared" si="37"/>
        <v/>
      </c>
      <c r="T258" s="22" t="str">
        <f>IF(C258&lt;&gt;"Zw. Zweckg. Spende","",IF(G258&lt;&gt;"",CONCATENATE(X258,3,VLOOKUP(G258,'Eingabe Zweckbestimmungen'!C:E,3,FALSE))*1,CONCATENATE(X258,3000)*1))</f>
        <v/>
      </c>
      <c r="U258" s="22" t="str">
        <f t="shared" si="38"/>
        <v/>
      </c>
      <c r="V258" s="22" t="str">
        <f>IF(C258&lt;&gt;"Zw. Freie weiterzuleitende Kollekte","",IF(G258&lt;&gt;"",CONCATENATE(X258,4,VLOOKUP(G258,'Eingabe Zweckbestimmungen'!$H:$J,3,FALSE))*1,CONCATENATE(X258,4000)*1))</f>
        <v/>
      </c>
      <c r="W258" s="22" t="str">
        <f t="shared" si="39"/>
        <v/>
      </c>
      <c r="X258" s="160">
        <f>IFERROR(VLOOKUP(M258,'Stammdaten Girokonten'!$I:$K,3,FALSE),0)</f>
        <v>0</v>
      </c>
      <c r="AD258" s="202" t="str">
        <f t="shared" si="41"/>
        <v/>
      </c>
      <c r="AE258" s="203" t="str">
        <f t="shared" si="42"/>
        <v/>
      </c>
      <c r="AF258" s="204" t="str">
        <f t="shared" si="43"/>
        <v/>
      </c>
    </row>
    <row r="259" spans="1:32" x14ac:dyDescent="0.25">
      <c r="A259" s="22" t="str">
        <f t="shared" si="35"/>
        <v/>
      </c>
      <c r="B259" s="77" t="str">
        <f t="shared" si="40"/>
        <v/>
      </c>
      <c r="C259" s="149"/>
      <c r="D259" s="150" t="str">
        <f t="shared" si="44"/>
        <v/>
      </c>
      <c r="E259" s="147" t="str">
        <f t="shared" si="45"/>
        <v/>
      </c>
      <c r="F259" s="144"/>
      <c r="G259" s="148"/>
      <c r="H259" s="85" t="str">
        <f t="shared" si="36"/>
        <v/>
      </c>
      <c r="I259" s="158"/>
      <c r="J259" s="158"/>
      <c r="K259" s="158"/>
      <c r="L259" s="158"/>
      <c r="M259" s="154"/>
      <c r="N259" s="154"/>
      <c r="O259" s="154"/>
      <c r="P259" s="142"/>
      <c r="Q259" s="22" t="str">
        <f>IF(C259&lt;&gt;"Pflichtkollekte","",IF(F259&lt;&gt;"",CONCATENATE(X259,1,VLOOKUP(F259,'Eingabe Zweckbestimmungen'!$M:$O,3,FALSE)),CONCATENATE(X259,1000))*1)</f>
        <v/>
      </c>
      <c r="R259" s="22" t="str">
        <f>IF(C259&lt;&gt;"Zw. Zweckg. Kollekte","",IF(G259&lt;&gt;"",CONCATENATE(X259,2,VLOOKUP(G259,'Eingabe Zweckbestimmungen'!$C:$E,3,FALSE)),CONCATENATE(X259,2000))*1)</f>
        <v/>
      </c>
      <c r="S259" s="22" t="str">
        <f t="shared" si="37"/>
        <v/>
      </c>
      <c r="T259" s="22" t="str">
        <f>IF(C259&lt;&gt;"Zw. Zweckg. Spende","",IF(G259&lt;&gt;"",CONCATENATE(X259,3,VLOOKUP(G259,'Eingabe Zweckbestimmungen'!C:E,3,FALSE))*1,CONCATENATE(X259,3000)*1))</f>
        <v/>
      </c>
      <c r="U259" s="22" t="str">
        <f t="shared" si="38"/>
        <v/>
      </c>
      <c r="V259" s="22" t="str">
        <f>IF(C259&lt;&gt;"Zw. Freie weiterzuleitende Kollekte","",IF(G259&lt;&gt;"",CONCATENATE(X259,4,VLOOKUP(G259,'Eingabe Zweckbestimmungen'!$H:$J,3,FALSE))*1,CONCATENATE(X259,4000)*1))</f>
        <v/>
      </c>
      <c r="W259" s="22" t="str">
        <f t="shared" si="39"/>
        <v/>
      </c>
      <c r="X259" s="160">
        <f>IFERROR(VLOOKUP(M259,'Stammdaten Girokonten'!$I:$K,3,FALSE),0)</f>
        <v>0</v>
      </c>
      <c r="AD259" s="202" t="str">
        <f t="shared" si="41"/>
        <v/>
      </c>
      <c r="AE259" s="203" t="str">
        <f t="shared" si="42"/>
        <v/>
      </c>
      <c r="AF259" s="204" t="str">
        <f t="shared" si="43"/>
        <v/>
      </c>
    </row>
    <row r="260" spans="1:32" x14ac:dyDescent="0.25">
      <c r="A260" s="22" t="str">
        <f t="shared" si="35"/>
        <v/>
      </c>
      <c r="B260" s="77" t="str">
        <f t="shared" si="40"/>
        <v/>
      </c>
      <c r="C260" s="149"/>
      <c r="D260" s="150" t="str">
        <f t="shared" si="44"/>
        <v/>
      </c>
      <c r="E260" s="147" t="str">
        <f t="shared" si="45"/>
        <v/>
      </c>
      <c r="F260" s="144"/>
      <c r="G260" s="148"/>
      <c r="H260" s="85" t="str">
        <f t="shared" si="36"/>
        <v/>
      </c>
      <c r="I260" s="158"/>
      <c r="J260" s="158"/>
      <c r="K260" s="158"/>
      <c r="L260" s="158"/>
      <c r="M260" s="154"/>
      <c r="N260" s="154"/>
      <c r="O260" s="154"/>
      <c r="P260" s="142"/>
      <c r="Q260" s="22" t="str">
        <f>IF(C260&lt;&gt;"Pflichtkollekte","",IF(F260&lt;&gt;"",CONCATENATE(X260,1,VLOOKUP(F260,'Eingabe Zweckbestimmungen'!$M:$O,3,FALSE)),CONCATENATE(X260,1000))*1)</f>
        <v/>
      </c>
      <c r="R260" s="22" t="str">
        <f>IF(C260&lt;&gt;"Zw. Zweckg. Kollekte","",IF(G260&lt;&gt;"",CONCATENATE(X260,2,VLOOKUP(G260,'Eingabe Zweckbestimmungen'!$C:$E,3,FALSE)),CONCATENATE(X260,2000))*1)</f>
        <v/>
      </c>
      <c r="S260" s="22" t="str">
        <f t="shared" si="37"/>
        <v/>
      </c>
      <c r="T260" s="22" t="str">
        <f>IF(C260&lt;&gt;"Zw. Zweckg. Spende","",IF(G260&lt;&gt;"",CONCATENATE(X260,3,VLOOKUP(G260,'Eingabe Zweckbestimmungen'!C:E,3,FALSE))*1,CONCATENATE(X260,3000)*1))</f>
        <v/>
      </c>
      <c r="U260" s="22" t="str">
        <f t="shared" si="38"/>
        <v/>
      </c>
      <c r="V260" s="22" t="str">
        <f>IF(C260&lt;&gt;"Zw. Freie weiterzuleitende Kollekte","",IF(G260&lt;&gt;"",CONCATENATE(X260,4,VLOOKUP(G260,'Eingabe Zweckbestimmungen'!$H:$J,3,FALSE))*1,CONCATENATE(X260,4000)*1))</f>
        <v/>
      </c>
      <c r="W260" s="22" t="str">
        <f t="shared" si="39"/>
        <v/>
      </c>
      <c r="X260" s="160">
        <f>IFERROR(VLOOKUP(M260,'Stammdaten Girokonten'!$I:$K,3,FALSE),0)</f>
        <v>0</v>
      </c>
      <c r="AD260" s="202" t="str">
        <f t="shared" si="41"/>
        <v/>
      </c>
      <c r="AE260" s="203" t="str">
        <f t="shared" si="42"/>
        <v/>
      </c>
      <c r="AF260" s="204" t="str">
        <f t="shared" si="43"/>
        <v/>
      </c>
    </row>
    <row r="261" spans="1:32" x14ac:dyDescent="0.25">
      <c r="A261" s="22" t="str">
        <f t="shared" si="35"/>
        <v/>
      </c>
      <c r="B261" s="77" t="str">
        <f t="shared" si="40"/>
        <v/>
      </c>
      <c r="C261" s="149"/>
      <c r="D261" s="150" t="str">
        <f t="shared" si="44"/>
        <v/>
      </c>
      <c r="E261" s="147" t="str">
        <f t="shared" si="45"/>
        <v/>
      </c>
      <c r="F261" s="144"/>
      <c r="G261" s="148"/>
      <c r="H261" s="85" t="str">
        <f t="shared" si="36"/>
        <v/>
      </c>
      <c r="I261" s="158"/>
      <c r="J261" s="158"/>
      <c r="K261" s="158"/>
      <c r="L261" s="158"/>
      <c r="M261" s="154"/>
      <c r="N261" s="154"/>
      <c r="O261" s="154"/>
      <c r="P261" s="142"/>
      <c r="Q261" s="22" t="str">
        <f>IF(C261&lt;&gt;"Pflichtkollekte","",IF(F261&lt;&gt;"",CONCATENATE(X261,1,VLOOKUP(F261,'Eingabe Zweckbestimmungen'!$M:$O,3,FALSE)),CONCATENATE(X261,1000))*1)</f>
        <v/>
      </c>
      <c r="R261" s="22" t="str">
        <f>IF(C261&lt;&gt;"Zw. Zweckg. Kollekte","",IF(G261&lt;&gt;"",CONCATENATE(X261,2,VLOOKUP(G261,'Eingabe Zweckbestimmungen'!$C:$E,3,FALSE)),CONCATENATE(X261,2000))*1)</f>
        <v/>
      </c>
      <c r="S261" s="22" t="str">
        <f t="shared" si="37"/>
        <v/>
      </c>
      <c r="T261" s="22" t="str">
        <f>IF(C261&lt;&gt;"Zw. Zweckg. Spende","",IF(G261&lt;&gt;"",CONCATENATE(X261,3,VLOOKUP(G261,'Eingabe Zweckbestimmungen'!C:E,3,FALSE))*1,CONCATENATE(X261,3000)*1))</f>
        <v/>
      </c>
      <c r="U261" s="22" t="str">
        <f t="shared" si="38"/>
        <v/>
      </c>
      <c r="V261" s="22" t="str">
        <f>IF(C261&lt;&gt;"Zw. Freie weiterzuleitende Kollekte","",IF(G261&lt;&gt;"",CONCATENATE(X261,4,VLOOKUP(G261,'Eingabe Zweckbestimmungen'!$H:$J,3,FALSE))*1,CONCATENATE(X261,4000)*1))</f>
        <v/>
      </c>
      <c r="W261" s="22" t="str">
        <f t="shared" si="39"/>
        <v/>
      </c>
      <c r="X261" s="160">
        <f>IFERROR(VLOOKUP(M261,'Stammdaten Girokonten'!$I:$K,3,FALSE),0)</f>
        <v>0</v>
      </c>
      <c r="AD261" s="202" t="str">
        <f t="shared" si="41"/>
        <v/>
      </c>
      <c r="AE261" s="203" t="str">
        <f t="shared" si="42"/>
        <v/>
      </c>
      <c r="AF261" s="204" t="str">
        <f t="shared" si="43"/>
        <v/>
      </c>
    </row>
    <row r="262" spans="1:32" x14ac:dyDescent="0.25">
      <c r="A262" s="22" t="str">
        <f t="shared" si="35"/>
        <v/>
      </c>
      <c r="B262" s="77" t="str">
        <f t="shared" si="40"/>
        <v/>
      </c>
      <c r="C262" s="149"/>
      <c r="D262" s="150" t="str">
        <f t="shared" si="44"/>
        <v/>
      </c>
      <c r="E262" s="147" t="str">
        <f t="shared" si="45"/>
        <v/>
      </c>
      <c r="F262" s="144"/>
      <c r="G262" s="148"/>
      <c r="H262" s="85" t="str">
        <f t="shared" si="36"/>
        <v/>
      </c>
      <c r="I262" s="158"/>
      <c r="J262" s="158"/>
      <c r="K262" s="158"/>
      <c r="L262" s="158"/>
      <c r="M262" s="154"/>
      <c r="N262" s="154"/>
      <c r="O262" s="154"/>
      <c r="P262" s="142"/>
      <c r="Q262" s="22" t="str">
        <f>IF(C262&lt;&gt;"Pflichtkollekte","",IF(F262&lt;&gt;"",CONCATENATE(X262,1,VLOOKUP(F262,'Eingabe Zweckbestimmungen'!$M:$O,3,FALSE)),CONCATENATE(X262,1000))*1)</f>
        <v/>
      </c>
      <c r="R262" s="22" t="str">
        <f>IF(C262&lt;&gt;"Zw. Zweckg. Kollekte","",IF(G262&lt;&gt;"",CONCATENATE(X262,2,VLOOKUP(G262,'Eingabe Zweckbestimmungen'!$C:$E,3,FALSE)),CONCATENATE(X262,2000))*1)</f>
        <v/>
      </c>
      <c r="S262" s="22" t="str">
        <f t="shared" si="37"/>
        <v/>
      </c>
      <c r="T262" s="22" t="str">
        <f>IF(C262&lt;&gt;"Zw. Zweckg. Spende","",IF(G262&lt;&gt;"",CONCATENATE(X262,3,VLOOKUP(G262,'Eingabe Zweckbestimmungen'!C:E,3,FALSE))*1,CONCATENATE(X262,3000)*1))</f>
        <v/>
      </c>
      <c r="U262" s="22" t="str">
        <f t="shared" si="38"/>
        <v/>
      </c>
      <c r="V262" s="22" t="str">
        <f>IF(C262&lt;&gt;"Zw. Freie weiterzuleitende Kollekte","",IF(G262&lt;&gt;"",CONCATENATE(X262,4,VLOOKUP(G262,'Eingabe Zweckbestimmungen'!$H:$J,3,FALSE))*1,CONCATENATE(X262,4000)*1))</f>
        <v/>
      </c>
      <c r="W262" s="22" t="str">
        <f t="shared" si="39"/>
        <v/>
      </c>
      <c r="X262" s="160">
        <f>IFERROR(VLOOKUP(M262,'Stammdaten Girokonten'!$I:$K,3,FALSE),0)</f>
        <v>0</v>
      </c>
      <c r="AD262" s="202" t="str">
        <f t="shared" si="41"/>
        <v/>
      </c>
      <c r="AE262" s="203" t="str">
        <f t="shared" si="42"/>
        <v/>
      </c>
      <c r="AF262" s="204" t="str">
        <f t="shared" si="43"/>
        <v/>
      </c>
    </row>
    <row r="263" spans="1:32" x14ac:dyDescent="0.25">
      <c r="A263" s="22" t="str">
        <f t="shared" si="35"/>
        <v/>
      </c>
      <c r="B263" s="77" t="str">
        <f t="shared" si="40"/>
        <v/>
      </c>
      <c r="C263" s="149"/>
      <c r="D263" s="150" t="str">
        <f t="shared" si="44"/>
        <v/>
      </c>
      <c r="E263" s="147" t="str">
        <f t="shared" si="45"/>
        <v/>
      </c>
      <c r="F263" s="144"/>
      <c r="G263" s="148"/>
      <c r="H263" s="85" t="str">
        <f t="shared" si="36"/>
        <v/>
      </c>
      <c r="I263" s="158"/>
      <c r="J263" s="158"/>
      <c r="K263" s="158"/>
      <c r="L263" s="158"/>
      <c r="M263" s="154"/>
      <c r="N263" s="154"/>
      <c r="O263" s="154"/>
      <c r="P263" s="142"/>
      <c r="Q263" s="22" t="str">
        <f>IF(C263&lt;&gt;"Pflichtkollekte","",IF(F263&lt;&gt;"",CONCATENATE(X263,1,VLOOKUP(F263,'Eingabe Zweckbestimmungen'!$M:$O,3,FALSE)),CONCATENATE(X263,1000))*1)</f>
        <v/>
      </c>
      <c r="R263" s="22" t="str">
        <f>IF(C263&lt;&gt;"Zw. Zweckg. Kollekte","",IF(G263&lt;&gt;"",CONCATENATE(X263,2,VLOOKUP(G263,'Eingabe Zweckbestimmungen'!$C:$E,3,FALSE)),CONCATENATE(X263,2000))*1)</f>
        <v/>
      </c>
      <c r="S263" s="22" t="str">
        <f t="shared" si="37"/>
        <v/>
      </c>
      <c r="T263" s="22" t="str">
        <f>IF(C263&lt;&gt;"Zw. Zweckg. Spende","",IF(G263&lt;&gt;"",CONCATENATE(X263,3,VLOOKUP(G263,'Eingabe Zweckbestimmungen'!C:E,3,FALSE))*1,CONCATENATE(X263,3000)*1))</f>
        <v/>
      </c>
      <c r="U263" s="22" t="str">
        <f t="shared" si="38"/>
        <v/>
      </c>
      <c r="V263" s="22" t="str">
        <f>IF(C263&lt;&gt;"Zw. Freie weiterzuleitende Kollekte","",IF(G263&lt;&gt;"",CONCATENATE(X263,4,VLOOKUP(G263,'Eingabe Zweckbestimmungen'!$H:$J,3,FALSE))*1,CONCATENATE(X263,4000)*1))</f>
        <v/>
      </c>
      <c r="W263" s="22" t="str">
        <f t="shared" si="39"/>
        <v/>
      </c>
      <c r="X263" s="160">
        <f>IFERROR(VLOOKUP(M263,'Stammdaten Girokonten'!$I:$K,3,FALSE),0)</f>
        <v>0</v>
      </c>
      <c r="AD263" s="202" t="str">
        <f t="shared" si="41"/>
        <v/>
      </c>
      <c r="AE263" s="203" t="str">
        <f t="shared" si="42"/>
        <v/>
      </c>
      <c r="AF263" s="204" t="str">
        <f t="shared" si="43"/>
        <v/>
      </c>
    </row>
    <row r="264" spans="1:32" x14ac:dyDescent="0.25">
      <c r="A264" s="22" t="str">
        <f t="shared" si="35"/>
        <v/>
      </c>
      <c r="B264" s="77" t="str">
        <f t="shared" si="40"/>
        <v/>
      </c>
      <c r="C264" s="149"/>
      <c r="D264" s="150" t="str">
        <f t="shared" si="44"/>
        <v/>
      </c>
      <c r="E264" s="147" t="str">
        <f t="shared" si="45"/>
        <v/>
      </c>
      <c r="F264" s="144"/>
      <c r="G264" s="148"/>
      <c r="H264" s="85" t="str">
        <f t="shared" si="36"/>
        <v/>
      </c>
      <c r="I264" s="158"/>
      <c r="J264" s="158"/>
      <c r="K264" s="158"/>
      <c r="L264" s="158"/>
      <c r="M264" s="154"/>
      <c r="N264" s="154"/>
      <c r="O264" s="154"/>
      <c r="P264" s="142"/>
      <c r="Q264" s="22" t="str">
        <f>IF(C264&lt;&gt;"Pflichtkollekte","",IF(F264&lt;&gt;"",CONCATENATE(X264,1,VLOOKUP(F264,'Eingabe Zweckbestimmungen'!$M:$O,3,FALSE)),CONCATENATE(X264,1000))*1)</f>
        <v/>
      </c>
      <c r="R264" s="22" t="str">
        <f>IF(C264&lt;&gt;"Zw. Zweckg. Kollekte","",IF(G264&lt;&gt;"",CONCATENATE(X264,2,VLOOKUP(G264,'Eingabe Zweckbestimmungen'!$C:$E,3,FALSE)),CONCATENATE(X264,2000))*1)</f>
        <v/>
      </c>
      <c r="S264" s="22" t="str">
        <f t="shared" si="37"/>
        <v/>
      </c>
      <c r="T264" s="22" t="str">
        <f>IF(C264&lt;&gt;"Zw. Zweckg. Spende","",IF(G264&lt;&gt;"",CONCATENATE(X264,3,VLOOKUP(G264,'Eingabe Zweckbestimmungen'!C:E,3,FALSE))*1,CONCATENATE(X264,3000)*1))</f>
        <v/>
      </c>
      <c r="U264" s="22" t="str">
        <f t="shared" si="38"/>
        <v/>
      </c>
      <c r="V264" s="22" t="str">
        <f>IF(C264&lt;&gt;"Zw. Freie weiterzuleitende Kollekte","",IF(G264&lt;&gt;"",CONCATENATE(X264,4,VLOOKUP(G264,'Eingabe Zweckbestimmungen'!$H:$J,3,FALSE))*1,CONCATENATE(X264,4000)*1))</f>
        <v/>
      </c>
      <c r="W264" s="22" t="str">
        <f t="shared" si="39"/>
        <v/>
      </c>
      <c r="X264" s="160">
        <f>IFERROR(VLOOKUP(M264,'Stammdaten Girokonten'!$I:$K,3,FALSE),0)</f>
        <v>0</v>
      </c>
      <c r="AD264" s="202" t="str">
        <f t="shared" si="41"/>
        <v/>
      </c>
      <c r="AE264" s="203" t="str">
        <f t="shared" si="42"/>
        <v/>
      </c>
      <c r="AF264" s="204" t="str">
        <f t="shared" si="43"/>
        <v/>
      </c>
    </row>
    <row r="265" spans="1:32" x14ac:dyDescent="0.25">
      <c r="A265" s="22" t="str">
        <f t="shared" si="35"/>
        <v/>
      </c>
      <c r="B265" s="77" t="str">
        <f t="shared" si="40"/>
        <v/>
      </c>
      <c r="C265" s="149"/>
      <c r="D265" s="150" t="str">
        <f t="shared" si="44"/>
        <v/>
      </c>
      <c r="E265" s="147" t="str">
        <f t="shared" si="45"/>
        <v/>
      </c>
      <c r="F265" s="144"/>
      <c r="G265" s="148"/>
      <c r="H265" s="85" t="str">
        <f t="shared" si="36"/>
        <v/>
      </c>
      <c r="I265" s="158"/>
      <c r="J265" s="158"/>
      <c r="K265" s="158"/>
      <c r="L265" s="158"/>
      <c r="M265" s="154"/>
      <c r="N265" s="154"/>
      <c r="O265" s="154"/>
      <c r="P265" s="142"/>
      <c r="Q265" s="22" t="str">
        <f>IF(C265&lt;&gt;"Pflichtkollekte","",IF(F265&lt;&gt;"",CONCATENATE(X265,1,VLOOKUP(F265,'Eingabe Zweckbestimmungen'!$M:$O,3,FALSE)),CONCATENATE(X265,1000))*1)</f>
        <v/>
      </c>
      <c r="R265" s="22" t="str">
        <f>IF(C265&lt;&gt;"Zw. Zweckg. Kollekte","",IF(G265&lt;&gt;"",CONCATENATE(X265,2,VLOOKUP(G265,'Eingabe Zweckbestimmungen'!$C:$E,3,FALSE)),CONCATENATE(X265,2000))*1)</f>
        <v/>
      </c>
      <c r="S265" s="22" t="str">
        <f t="shared" si="37"/>
        <v/>
      </c>
      <c r="T265" s="22" t="str">
        <f>IF(C265&lt;&gt;"Zw. Zweckg. Spende","",IF(G265&lt;&gt;"",CONCATENATE(X265,3,VLOOKUP(G265,'Eingabe Zweckbestimmungen'!C:E,3,FALSE))*1,CONCATENATE(X265,3000)*1))</f>
        <v/>
      </c>
      <c r="U265" s="22" t="str">
        <f t="shared" si="38"/>
        <v/>
      </c>
      <c r="V265" s="22" t="str">
        <f>IF(C265&lt;&gt;"Zw. Freie weiterzuleitende Kollekte","",IF(G265&lt;&gt;"",CONCATENATE(X265,4,VLOOKUP(G265,'Eingabe Zweckbestimmungen'!$H:$J,3,FALSE))*1,CONCATENATE(X265,4000)*1))</f>
        <v/>
      </c>
      <c r="W265" s="22" t="str">
        <f t="shared" si="39"/>
        <v/>
      </c>
      <c r="X265" s="160">
        <f>IFERROR(VLOOKUP(M265,'Stammdaten Girokonten'!$I:$K,3,FALSE),0)</f>
        <v>0</v>
      </c>
      <c r="AD265" s="202" t="str">
        <f t="shared" si="41"/>
        <v/>
      </c>
      <c r="AE265" s="203" t="str">
        <f t="shared" si="42"/>
        <v/>
      </c>
      <c r="AF265" s="204" t="str">
        <f t="shared" si="43"/>
        <v/>
      </c>
    </row>
    <row r="266" spans="1:32" x14ac:dyDescent="0.25">
      <c r="A266" s="22" t="str">
        <f t="shared" si="35"/>
        <v/>
      </c>
      <c r="B266" s="77" t="str">
        <f t="shared" si="40"/>
        <v/>
      </c>
      <c r="C266" s="149"/>
      <c r="D266" s="150" t="str">
        <f t="shared" si="44"/>
        <v/>
      </c>
      <c r="E266" s="147" t="str">
        <f t="shared" si="45"/>
        <v/>
      </c>
      <c r="F266" s="144"/>
      <c r="G266" s="148"/>
      <c r="H266" s="85" t="str">
        <f t="shared" si="36"/>
        <v/>
      </c>
      <c r="I266" s="158"/>
      <c r="J266" s="158"/>
      <c r="K266" s="158"/>
      <c r="L266" s="158"/>
      <c r="M266" s="154"/>
      <c r="N266" s="154"/>
      <c r="O266" s="154"/>
      <c r="P266" s="142"/>
      <c r="Q266" s="22" t="str">
        <f>IF(C266&lt;&gt;"Pflichtkollekte","",IF(F266&lt;&gt;"",CONCATENATE(X266,1,VLOOKUP(F266,'Eingabe Zweckbestimmungen'!$M:$O,3,FALSE)),CONCATENATE(X266,1000))*1)</f>
        <v/>
      </c>
      <c r="R266" s="22" t="str">
        <f>IF(C266&lt;&gt;"Zw. Zweckg. Kollekte","",IF(G266&lt;&gt;"",CONCATENATE(X266,2,VLOOKUP(G266,'Eingabe Zweckbestimmungen'!$C:$E,3,FALSE)),CONCATENATE(X266,2000))*1)</f>
        <v/>
      </c>
      <c r="S266" s="22" t="str">
        <f t="shared" si="37"/>
        <v/>
      </c>
      <c r="T266" s="22" t="str">
        <f>IF(C266&lt;&gt;"Zw. Zweckg. Spende","",IF(G266&lt;&gt;"",CONCATENATE(X266,3,VLOOKUP(G266,'Eingabe Zweckbestimmungen'!C:E,3,FALSE))*1,CONCATENATE(X266,3000)*1))</f>
        <v/>
      </c>
      <c r="U266" s="22" t="str">
        <f t="shared" si="38"/>
        <v/>
      </c>
      <c r="V266" s="22" t="str">
        <f>IF(C266&lt;&gt;"Zw. Freie weiterzuleitende Kollekte","",IF(G266&lt;&gt;"",CONCATENATE(X266,4,VLOOKUP(G266,'Eingabe Zweckbestimmungen'!$H:$J,3,FALSE))*1,CONCATENATE(X266,4000)*1))</f>
        <v/>
      </c>
      <c r="W266" s="22" t="str">
        <f t="shared" si="39"/>
        <v/>
      </c>
      <c r="X266" s="160">
        <f>IFERROR(VLOOKUP(M266,'Stammdaten Girokonten'!$I:$K,3,FALSE),0)</f>
        <v>0</v>
      </c>
      <c r="AD266" s="202" t="str">
        <f t="shared" si="41"/>
        <v/>
      </c>
      <c r="AE266" s="203" t="str">
        <f t="shared" si="42"/>
        <v/>
      </c>
      <c r="AF266" s="204" t="str">
        <f t="shared" si="43"/>
        <v/>
      </c>
    </row>
    <row r="267" spans="1:32" x14ac:dyDescent="0.25">
      <c r="A267" s="22" t="str">
        <f t="shared" si="35"/>
        <v/>
      </c>
      <c r="B267" s="77" t="str">
        <f t="shared" si="40"/>
        <v/>
      </c>
      <c r="C267" s="149"/>
      <c r="D267" s="150" t="str">
        <f t="shared" si="44"/>
        <v/>
      </c>
      <c r="E267" s="147" t="str">
        <f t="shared" si="45"/>
        <v/>
      </c>
      <c r="F267" s="144"/>
      <c r="G267" s="148"/>
      <c r="H267" s="85" t="str">
        <f t="shared" si="36"/>
        <v/>
      </c>
      <c r="I267" s="158"/>
      <c r="J267" s="158"/>
      <c r="K267" s="158"/>
      <c r="L267" s="158"/>
      <c r="M267" s="154"/>
      <c r="N267" s="154"/>
      <c r="O267" s="154"/>
      <c r="P267" s="142"/>
      <c r="Q267" s="22" t="str">
        <f>IF(C267&lt;&gt;"Pflichtkollekte","",IF(F267&lt;&gt;"",CONCATENATE(X267,1,VLOOKUP(F267,'Eingabe Zweckbestimmungen'!$M:$O,3,FALSE)),CONCATENATE(X267,1000))*1)</f>
        <v/>
      </c>
      <c r="R267" s="22" t="str">
        <f>IF(C267&lt;&gt;"Zw. Zweckg. Kollekte","",IF(G267&lt;&gt;"",CONCATENATE(X267,2,VLOOKUP(G267,'Eingabe Zweckbestimmungen'!$C:$E,3,FALSE)),CONCATENATE(X267,2000))*1)</f>
        <v/>
      </c>
      <c r="S267" s="22" t="str">
        <f t="shared" si="37"/>
        <v/>
      </c>
      <c r="T267" s="22" t="str">
        <f>IF(C267&lt;&gt;"Zw. Zweckg. Spende","",IF(G267&lt;&gt;"",CONCATENATE(X267,3,VLOOKUP(G267,'Eingabe Zweckbestimmungen'!C:E,3,FALSE))*1,CONCATENATE(X267,3000)*1))</f>
        <v/>
      </c>
      <c r="U267" s="22" t="str">
        <f t="shared" si="38"/>
        <v/>
      </c>
      <c r="V267" s="22" t="str">
        <f>IF(C267&lt;&gt;"Zw. Freie weiterzuleitende Kollekte","",IF(G267&lt;&gt;"",CONCATENATE(X267,4,VLOOKUP(G267,'Eingabe Zweckbestimmungen'!$H:$J,3,FALSE))*1,CONCATENATE(X267,4000)*1))</f>
        <v/>
      </c>
      <c r="W267" s="22" t="str">
        <f t="shared" si="39"/>
        <v/>
      </c>
      <c r="X267" s="160">
        <f>IFERROR(VLOOKUP(M267,'Stammdaten Girokonten'!$I:$K,3,FALSE),0)</f>
        <v>0</v>
      </c>
      <c r="AD267" s="202" t="str">
        <f t="shared" si="41"/>
        <v/>
      </c>
      <c r="AE267" s="203" t="str">
        <f t="shared" si="42"/>
        <v/>
      </c>
      <c r="AF267" s="204" t="str">
        <f t="shared" si="43"/>
        <v/>
      </c>
    </row>
    <row r="268" spans="1:32" x14ac:dyDescent="0.25">
      <c r="A268" s="22" t="str">
        <f t="shared" si="35"/>
        <v/>
      </c>
    </row>
    <row r="269" spans="1:32" x14ac:dyDescent="0.25">
      <c r="A269" s="22" t="str">
        <f t="shared" si="35"/>
        <v/>
      </c>
    </row>
    <row r="270" spans="1:32" x14ac:dyDescent="0.25">
      <c r="A270" s="22" t="str">
        <f t="shared" si="35"/>
        <v/>
      </c>
    </row>
    <row r="271" spans="1:32" x14ac:dyDescent="0.25">
      <c r="A271" s="22" t="str">
        <f t="shared" si="35"/>
        <v/>
      </c>
    </row>
    <row r="272" spans="1:32" x14ac:dyDescent="0.25">
      <c r="A272" s="22" t="str">
        <f t="shared" si="35"/>
        <v/>
      </c>
    </row>
    <row r="273" spans="1:1" x14ac:dyDescent="0.25">
      <c r="A273" s="22" t="str">
        <f t="shared" si="35"/>
        <v/>
      </c>
    </row>
    <row r="274" spans="1:1" x14ac:dyDescent="0.25">
      <c r="A274" s="22" t="str">
        <f t="shared" si="35"/>
        <v/>
      </c>
    </row>
    <row r="275" spans="1:1" x14ac:dyDescent="0.25">
      <c r="A275" s="22" t="str">
        <f t="shared" ref="A275:A338" si="46">IFERROR(IF(C275="","",IF(OR(C275="Zinseinnahmen",C275="Kontoführung und sonstige Kosten"),"",SUM(Q275:W275))),"")</f>
        <v/>
      </c>
    </row>
    <row r="276" spans="1:1" x14ac:dyDescent="0.25">
      <c r="A276" s="22" t="str">
        <f t="shared" si="46"/>
        <v/>
      </c>
    </row>
    <row r="277" spans="1:1" x14ac:dyDescent="0.25">
      <c r="A277" s="22" t="str">
        <f t="shared" si="46"/>
        <v/>
      </c>
    </row>
    <row r="278" spans="1:1" x14ac:dyDescent="0.25">
      <c r="A278" s="22" t="str">
        <f t="shared" si="46"/>
        <v/>
      </c>
    </row>
    <row r="279" spans="1:1" x14ac:dyDescent="0.25">
      <c r="A279" s="22" t="str">
        <f t="shared" si="46"/>
        <v/>
      </c>
    </row>
    <row r="280" spans="1:1" x14ac:dyDescent="0.25">
      <c r="A280" s="22" t="str">
        <f t="shared" si="46"/>
        <v/>
      </c>
    </row>
    <row r="281" spans="1:1" x14ac:dyDescent="0.25">
      <c r="A281" s="22" t="str">
        <f t="shared" si="46"/>
        <v/>
      </c>
    </row>
    <row r="282" spans="1:1" x14ac:dyDescent="0.25">
      <c r="A282" s="22" t="str">
        <f t="shared" si="46"/>
        <v/>
      </c>
    </row>
    <row r="283" spans="1:1" x14ac:dyDescent="0.25">
      <c r="A283" s="22" t="str">
        <f t="shared" si="46"/>
        <v/>
      </c>
    </row>
    <row r="284" spans="1:1" x14ac:dyDescent="0.25">
      <c r="A284" s="22" t="str">
        <f t="shared" si="46"/>
        <v/>
      </c>
    </row>
    <row r="285" spans="1:1" x14ac:dyDescent="0.25">
      <c r="A285" s="22" t="str">
        <f t="shared" si="46"/>
        <v/>
      </c>
    </row>
    <row r="286" spans="1:1" x14ac:dyDescent="0.25">
      <c r="A286" s="22" t="str">
        <f t="shared" si="46"/>
        <v/>
      </c>
    </row>
    <row r="287" spans="1:1" x14ac:dyDescent="0.25">
      <c r="A287" s="22" t="str">
        <f t="shared" si="46"/>
        <v/>
      </c>
    </row>
    <row r="288" spans="1:1" x14ac:dyDescent="0.25">
      <c r="A288" s="22" t="str">
        <f t="shared" si="46"/>
        <v/>
      </c>
    </row>
    <row r="289" spans="1:1" x14ac:dyDescent="0.25">
      <c r="A289" s="22" t="str">
        <f t="shared" si="46"/>
        <v/>
      </c>
    </row>
    <row r="290" spans="1:1" x14ac:dyDescent="0.25">
      <c r="A290" s="22" t="str">
        <f t="shared" si="46"/>
        <v/>
      </c>
    </row>
    <row r="291" spans="1:1" x14ac:dyDescent="0.25">
      <c r="A291" s="22" t="str">
        <f t="shared" si="46"/>
        <v/>
      </c>
    </row>
    <row r="292" spans="1:1" x14ac:dyDescent="0.25">
      <c r="A292" s="22" t="str">
        <f t="shared" si="46"/>
        <v/>
      </c>
    </row>
    <row r="293" spans="1:1" x14ac:dyDescent="0.25">
      <c r="A293" s="22" t="str">
        <f t="shared" si="46"/>
        <v/>
      </c>
    </row>
    <row r="294" spans="1:1" x14ac:dyDescent="0.25">
      <c r="A294" s="22" t="str">
        <f t="shared" si="46"/>
        <v/>
      </c>
    </row>
    <row r="295" spans="1:1" x14ac:dyDescent="0.25">
      <c r="A295" s="22" t="str">
        <f t="shared" si="46"/>
        <v/>
      </c>
    </row>
    <row r="296" spans="1:1" x14ac:dyDescent="0.25">
      <c r="A296" s="22" t="str">
        <f t="shared" si="46"/>
        <v/>
      </c>
    </row>
    <row r="297" spans="1:1" x14ac:dyDescent="0.25">
      <c r="A297" s="22" t="str">
        <f t="shared" si="46"/>
        <v/>
      </c>
    </row>
    <row r="298" spans="1:1" x14ac:dyDescent="0.25">
      <c r="A298" s="22" t="str">
        <f t="shared" si="46"/>
        <v/>
      </c>
    </row>
    <row r="299" spans="1:1" x14ac:dyDescent="0.25">
      <c r="A299" s="22" t="str">
        <f t="shared" si="46"/>
        <v/>
      </c>
    </row>
    <row r="300" spans="1:1" x14ac:dyDescent="0.25">
      <c r="A300" s="22" t="str">
        <f t="shared" si="46"/>
        <v/>
      </c>
    </row>
    <row r="301" spans="1:1" x14ac:dyDescent="0.25">
      <c r="A301" s="22" t="str">
        <f t="shared" si="46"/>
        <v/>
      </c>
    </row>
    <row r="302" spans="1:1" x14ac:dyDescent="0.25">
      <c r="A302" s="22" t="str">
        <f t="shared" si="46"/>
        <v/>
      </c>
    </row>
    <row r="303" spans="1:1" x14ac:dyDescent="0.25">
      <c r="A303" s="22" t="str">
        <f t="shared" si="46"/>
        <v/>
      </c>
    </row>
    <row r="304" spans="1:1" x14ac:dyDescent="0.25">
      <c r="A304" s="22" t="str">
        <f t="shared" si="46"/>
        <v/>
      </c>
    </row>
    <row r="305" spans="1:1" x14ac:dyDescent="0.25">
      <c r="A305" s="22" t="str">
        <f t="shared" si="46"/>
        <v/>
      </c>
    </row>
    <row r="306" spans="1:1" x14ac:dyDescent="0.25">
      <c r="A306" s="22" t="str">
        <f t="shared" si="46"/>
        <v/>
      </c>
    </row>
    <row r="307" spans="1:1" x14ac:dyDescent="0.25">
      <c r="A307" s="22" t="str">
        <f t="shared" si="46"/>
        <v/>
      </c>
    </row>
    <row r="308" spans="1:1" x14ac:dyDescent="0.25">
      <c r="A308" s="22" t="str">
        <f t="shared" si="46"/>
        <v/>
      </c>
    </row>
    <row r="309" spans="1:1" x14ac:dyDescent="0.25">
      <c r="A309" s="22" t="str">
        <f t="shared" si="46"/>
        <v/>
      </c>
    </row>
    <row r="310" spans="1:1" x14ac:dyDescent="0.25">
      <c r="A310" s="22" t="str">
        <f t="shared" si="46"/>
        <v/>
      </c>
    </row>
    <row r="311" spans="1:1" x14ac:dyDescent="0.25">
      <c r="A311" s="22" t="str">
        <f t="shared" si="46"/>
        <v/>
      </c>
    </row>
    <row r="312" spans="1:1" x14ac:dyDescent="0.25">
      <c r="A312" s="22" t="str">
        <f t="shared" si="46"/>
        <v/>
      </c>
    </row>
    <row r="313" spans="1:1" x14ac:dyDescent="0.25">
      <c r="A313" s="22" t="str">
        <f t="shared" si="46"/>
        <v/>
      </c>
    </row>
    <row r="314" spans="1:1" x14ac:dyDescent="0.25">
      <c r="A314" s="22" t="str">
        <f t="shared" si="46"/>
        <v/>
      </c>
    </row>
    <row r="315" spans="1:1" x14ac:dyDescent="0.25">
      <c r="A315" s="22" t="str">
        <f t="shared" si="46"/>
        <v/>
      </c>
    </row>
    <row r="316" spans="1:1" x14ac:dyDescent="0.25">
      <c r="A316" s="22" t="str">
        <f t="shared" si="46"/>
        <v/>
      </c>
    </row>
    <row r="317" spans="1:1" x14ac:dyDescent="0.25">
      <c r="A317" s="22" t="str">
        <f t="shared" si="46"/>
        <v/>
      </c>
    </row>
    <row r="318" spans="1:1" x14ac:dyDescent="0.25">
      <c r="A318" s="22" t="str">
        <f t="shared" si="46"/>
        <v/>
      </c>
    </row>
    <row r="319" spans="1:1" x14ac:dyDescent="0.25">
      <c r="A319" s="22" t="str">
        <f t="shared" si="46"/>
        <v/>
      </c>
    </row>
    <row r="320" spans="1:1" x14ac:dyDescent="0.25">
      <c r="A320" s="22" t="str">
        <f t="shared" si="46"/>
        <v/>
      </c>
    </row>
    <row r="321" spans="1:1" x14ac:dyDescent="0.25">
      <c r="A321" s="22" t="str">
        <f t="shared" si="46"/>
        <v/>
      </c>
    </row>
    <row r="322" spans="1:1" x14ac:dyDescent="0.25">
      <c r="A322" s="22" t="str">
        <f t="shared" si="46"/>
        <v/>
      </c>
    </row>
    <row r="323" spans="1:1" x14ac:dyDescent="0.25">
      <c r="A323" s="22" t="str">
        <f t="shared" si="46"/>
        <v/>
      </c>
    </row>
    <row r="324" spans="1:1" x14ac:dyDescent="0.25">
      <c r="A324" s="22" t="str">
        <f t="shared" si="46"/>
        <v/>
      </c>
    </row>
    <row r="325" spans="1:1" x14ac:dyDescent="0.25">
      <c r="A325" s="22" t="str">
        <f t="shared" si="46"/>
        <v/>
      </c>
    </row>
    <row r="326" spans="1:1" x14ac:dyDescent="0.25">
      <c r="A326" s="22" t="str">
        <f t="shared" si="46"/>
        <v/>
      </c>
    </row>
    <row r="327" spans="1:1" x14ac:dyDescent="0.25">
      <c r="A327" s="22" t="str">
        <f t="shared" si="46"/>
        <v/>
      </c>
    </row>
    <row r="328" spans="1:1" x14ac:dyDescent="0.25">
      <c r="A328" s="22" t="str">
        <f t="shared" si="46"/>
        <v/>
      </c>
    </row>
    <row r="329" spans="1:1" x14ac:dyDescent="0.25">
      <c r="A329" s="22" t="str">
        <f t="shared" si="46"/>
        <v/>
      </c>
    </row>
    <row r="330" spans="1:1" x14ac:dyDescent="0.25">
      <c r="A330" s="22" t="str">
        <f t="shared" si="46"/>
        <v/>
      </c>
    </row>
    <row r="331" spans="1:1" x14ac:dyDescent="0.25">
      <c r="A331" s="22" t="str">
        <f t="shared" si="46"/>
        <v/>
      </c>
    </row>
    <row r="332" spans="1:1" x14ac:dyDescent="0.25">
      <c r="A332" s="22" t="str">
        <f t="shared" si="46"/>
        <v/>
      </c>
    </row>
    <row r="333" spans="1:1" x14ac:dyDescent="0.25">
      <c r="A333" s="22" t="str">
        <f t="shared" si="46"/>
        <v/>
      </c>
    </row>
    <row r="334" spans="1:1" x14ac:dyDescent="0.25">
      <c r="A334" s="22" t="str">
        <f t="shared" si="46"/>
        <v/>
      </c>
    </row>
    <row r="335" spans="1:1" x14ac:dyDescent="0.25">
      <c r="A335" s="22" t="str">
        <f t="shared" si="46"/>
        <v/>
      </c>
    </row>
    <row r="336" spans="1:1" x14ac:dyDescent="0.25">
      <c r="A336" s="22" t="str">
        <f t="shared" si="46"/>
        <v/>
      </c>
    </row>
    <row r="337" spans="1:1" x14ac:dyDescent="0.25">
      <c r="A337" s="22" t="str">
        <f t="shared" si="46"/>
        <v/>
      </c>
    </row>
    <row r="338" spans="1:1" x14ac:dyDescent="0.25">
      <c r="A338" s="22" t="str">
        <f t="shared" si="46"/>
        <v/>
      </c>
    </row>
    <row r="339" spans="1:1" x14ac:dyDescent="0.25">
      <c r="A339" s="22" t="str">
        <f t="shared" ref="A339:A402" si="47">IFERROR(IF(C339="","",IF(OR(C339="Zinseinnahmen",C339="Kontoführung und sonstige Kosten"),"",SUM(Q339:W339))),"")</f>
        <v/>
      </c>
    </row>
    <row r="340" spans="1:1" x14ac:dyDescent="0.25">
      <c r="A340" s="22" t="str">
        <f t="shared" si="47"/>
        <v/>
      </c>
    </row>
    <row r="341" spans="1:1" x14ac:dyDescent="0.25">
      <c r="A341" s="22" t="str">
        <f t="shared" si="47"/>
        <v/>
      </c>
    </row>
    <row r="342" spans="1:1" x14ac:dyDescent="0.25">
      <c r="A342" s="22" t="str">
        <f t="shared" si="47"/>
        <v/>
      </c>
    </row>
    <row r="343" spans="1:1" x14ac:dyDescent="0.25">
      <c r="A343" s="22" t="str">
        <f t="shared" si="47"/>
        <v/>
      </c>
    </row>
    <row r="344" spans="1:1" x14ac:dyDescent="0.25">
      <c r="A344" s="22" t="str">
        <f t="shared" si="47"/>
        <v/>
      </c>
    </row>
    <row r="345" spans="1:1" x14ac:dyDescent="0.25">
      <c r="A345" s="22" t="str">
        <f t="shared" si="47"/>
        <v/>
      </c>
    </row>
    <row r="346" spans="1:1" x14ac:dyDescent="0.25">
      <c r="A346" s="22" t="str">
        <f t="shared" si="47"/>
        <v/>
      </c>
    </row>
    <row r="347" spans="1:1" x14ac:dyDescent="0.25">
      <c r="A347" s="22" t="str">
        <f t="shared" si="47"/>
        <v/>
      </c>
    </row>
    <row r="348" spans="1:1" x14ac:dyDescent="0.25">
      <c r="A348" s="22" t="str">
        <f t="shared" si="47"/>
        <v/>
      </c>
    </row>
    <row r="349" spans="1:1" x14ac:dyDescent="0.25">
      <c r="A349" s="22" t="str">
        <f t="shared" si="47"/>
        <v/>
      </c>
    </row>
    <row r="350" spans="1:1" x14ac:dyDescent="0.25">
      <c r="A350" s="22" t="str">
        <f t="shared" si="47"/>
        <v/>
      </c>
    </row>
    <row r="351" spans="1:1" x14ac:dyDescent="0.25">
      <c r="A351" s="22" t="str">
        <f t="shared" si="47"/>
        <v/>
      </c>
    </row>
    <row r="352" spans="1:1" x14ac:dyDescent="0.25">
      <c r="A352" s="22" t="str">
        <f t="shared" si="47"/>
        <v/>
      </c>
    </row>
    <row r="353" spans="1:1" x14ac:dyDescent="0.25">
      <c r="A353" s="22" t="str">
        <f t="shared" si="47"/>
        <v/>
      </c>
    </row>
    <row r="354" spans="1:1" x14ac:dyDescent="0.25">
      <c r="A354" s="22" t="str">
        <f t="shared" si="47"/>
        <v/>
      </c>
    </row>
    <row r="355" spans="1:1" x14ac:dyDescent="0.25">
      <c r="A355" s="22" t="str">
        <f t="shared" si="47"/>
        <v/>
      </c>
    </row>
    <row r="356" spans="1:1" x14ac:dyDescent="0.25">
      <c r="A356" s="22" t="str">
        <f t="shared" si="47"/>
        <v/>
      </c>
    </row>
    <row r="357" spans="1:1" x14ac:dyDescent="0.25">
      <c r="A357" s="22" t="str">
        <f t="shared" si="47"/>
        <v/>
      </c>
    </row>
    <row r="358" spans="1:1" x14ac:dyDescent="0.25">
      <c r="A358" s="22" t="str">
        <f t="shared" si="47"/>
        <v/>
      </c>
    </row>
    <row r="359" spans="1:1" x14ac:dyDescent="0.25">
      <c r="A359" s="22" t="str">
        <f t="shared" si="47"/>
        <v/>
      </c>
    </row>
    <row r="360" spans="1:1" x14ac:dyDescent="0.25">
      <c r="A360" s="22" t="str">
        <f t="shared" si="47"/>
        <v/>
      </c>
    </row>
    <row r="361" spans="1:1" x14ac:dyDescent="0.25">
      <c r="A361" s="22" t="str">
        <f t="shared" si="47"/>
        <v/>
      </c>
    </row>
    <row r="362" spans="1:1" x14ac:dyDescent="0.25">
      <c r="A362" s="22" t="str">
        <f t="shared" si="47"/>
        <v/>
      </c>
    </row>
    <row r="363" spans="1:1" x14ac:dyDescent="0.25">
      <c r="A363" s="22" t="str">
        <f t="shared" si="47"/>
        <v/>
      </c>
    </row>
    <row r="364" spans="1:1" x14ac:dyDescent="0.25">
      <c r="A364" s="22" t="str">
        <f t="shared" si="47"/>
        <v/>
      </c>
    </row>
    <row r="365" spans="1:1" x14ac:dyDescent="0.25">
      <c r="A365" s="22" t="str">
        <f t="shared" si="47"/>
        <v/>
      </c>
    </row>
    <row r="366" spans="1:1" x14ac:dyDescent="0.25">
      <c r="A366" s="22" t="str">
        <f t="shared" si="47"/>
        <v/>
      </c>
    </row>
    <row r="367" spans="1:1" x14ac:dyDescent="0.25">
      <c r="A367" s="22" t="str">
        <f t="shared" si="47"/>
        <v/>
      </c>
    </row>
    <row r="368" spans="1:1" x14ac:dyDescent="0.25">
      <c r="A368" s="22" t="str">
        <f t="shared" si="47"/>
        <v/>
      </c>
    </row>
    <row r="369" spans="1:1" x14ac:dyDescent="0.25">
      <c r="A369" s="22" t="str">
        <f t="shared" si="47"/>
        <v/>
      </c>
    </row>
    <row r="370" spans="1:1" x14ac:dyDescent="0.25">
      <c r="A370" s="22" t="str">
        <f t="shared" si="47"/>
        <v/>
      </c>
    </row>
    <row r="371" spans="1:1" x14ac:dyDescent="0.25">
      <c r="A371" s="22" t="str">
        <f t="shared" si="47"/>
        <v/>
      </c>
    </row>
    <row r="372" spans="1:1" x14ac:dyDescent="0.25">
      <c r="A372" s="22" t="str">
        <f t="shared" si="47"/>
        <v/>
      </c>
    </row>
    <row r="373" spans="1:1" x14ac:dyDescent="0.25">
      <c r="A373" s="22" t="str">
        <f t="shared" si="47"/>
        <v/>
      </c>
    </row>
    <row r="374" spans="1:1" x14ac:dyDescent="0.25">
      <c r="A374" s="22" t="str">
        <f t="shared" si="47"/>
        <v/>
      </c>
    </row>
    <row r="375" spans="1:1" x14ac:dyDescent="0.25">
      <c r="A375" s="22" t="str">
        <f t="shared" si="47"/>
        <v/>
      </c>
    </row>
    <row r="376" spans="1:1" x14ac:dyDescent="0.25">
      <c r="A376" s="22" t="str">
        <f t="shared" si="47"/>
        <v/>
      </c>
    </row>
    <row r="377" spans="1:1" x14ac:dyDescent="0.25">
      <c r="A377" s="22" t="str">
        <f t="shared" si="47"/>
        <v/>
      </c>
    </row>
    <row r="378" spans="1:1" x14ac:dyDescent="0.25">
      <c r="A378" s="22" t="str">
        <f t="shared" si="47"/>
        <v/>
      </c>
    </row>
    <row r="379" spans="1:1" x14ac:dyDescent="0.25">
      <c r="A379" s="22" t="str">
        <f t="shared" si="47"/>
        <v/>
      </c>
    </row>
    <row r="380" spans="1:1" x14ac:dyDescent="0.25">
      <c r="A380" s="22" t="str">
        <f t="shared" si="47"/>
        <v/>
      </c>
    </row>
    <row r="381" spans="1:1" x14ac:dyDescent="0.25">
      <c r="A381" s="22" t="str">
        <f t="shared" si="47"/>
        <v/>
      </c>
    </row>
    <row r="382" spans="1:1" x14ac:dyDescent="0.25">
      <c r="A382" s="22" t="str">
        <f t="shared" si="47"/>
        <v/>
      </c>
    </row>
    <row r="383" spans="1:1" x14ac:dyDescent="0.25">
      <c r="A383" s="22" t="str">
        <f t="shared" si="47"/>
        <v/>
      </c>
    </row>
    <row r="384" spans="1:1" x14ac:dyDescent="0.25">
      <c r="A384" s="22" t="str">
        <f t="shared" si="47"/>
        <v/>
      </c>
    </row>
    <row r="385" spans="1:1" x14ac:dyDescent="0.25">
      <c r="A385" s="22" t="str">
        <f t="shared" si="47"/>
        <v/>
      </c>
    </row>
    <row r="386" spans="1:1" x14ac:dyDescent="0.25">
      <c r="A386" s="22" t="str">
        <f t="shared" si="47"/>
        <v/>
      </c>
    </row>
    <row r="387" spans="1:1" x14ac:dyDescent="0.25">
      <c r="A387" s="22" t="str">
        <f t="shared" si="47"/>
        <v/>
      </c>
    </row>
    <row r="388" spans="1:1" x14ac:dyDescent="0.25">
      <c r="A388" s="22" t="str">
        <f t="shared" si="47"/>
        <v/>
      </c>
    </row>
    <row r="389" spans="1:1" x14ac:dyDescent="0.25">
      <c r="A389" s="22" t="str">
        <f t="shared" si="47"/>
        <v/>
      </c>
    </row>
    <row r="390" spans="1:1" x14ac:dyDescent="0.25">
      <c r="A390" s="22" t="str">
        <f t="shared" si="47"/>
        <v/>
      </c>
    </row>
    <row r="391" spans="1:1" x14ac:dyDescent="0.25">
      <c r="A391" s="22" t="str">
        <f t="shared" si="47"/>
        <v/>
      </c>
    </row>
    <row r="392" spans="1:1" x14ac:dyDescent="0.25">
      <c r="A392" s="22" t="str">
        <f t="shared" si="47"/>
        <v/>
      </c>
    </row>
    <row r="393" spans="1:1" x14ac:dyDescent="0.25">
      <c r="A393" s="22" t="str">
        <f t="shared" si="47"/>
        <v/>
      </c>
    </row>
    <row r="394" spans="1:1" x14ac:dyDescent="0.25">
      <c r="A394" s="22" t="str">
        <f t="shared" si="47"/>
        <v/>
      </c>
    </row>
    <row r="395" spans="1:1" x14ac:dyDescent="0.25">
      <c r="A395" s="22" t="str">
        <f t="shared" si="47"/>
        <v/>
      </c>
    </row>
    <row r="396" spans="1:1" x14ac:dyDescent="0.25">
      <c r="A396" s="22" t="str">
        <f t="shared" si="47"/>
        <v/>
      </c>
    </row>
    <row r="397" spans="1:1" x14ac:dyDescent="0.25">
      <c r="A397" s="22" t="str">
        <f t="shared" si="47"/>
        <v/>
      </c>
    </row>
    <row r="398" spans="1:1" x14ac:dyDescent="0.25">
      <c r="A398" s="22" t="str">
        <f t="shared" si="47"/>
        <v/>
      </c>
    </row>
    <row r="399" spans="1:1" x14ac:dyDescent="0.25">
      <c r="A399" s="22" t="str">
        <f t="shared" si="47"/>
        <v/>
      </c>
    </row>
    <row r="400" spans="1:1" x14ac:dyDescent="0.25">
      <c r="A400" s="22" t="str">
        <f t="shared" si="47"/>
        <v/>
      </c>
    </row>
    <row r="401" spans="1:1" x14ac:dyDescent="0.25">
      <c r="A401" s="22" t="str">
        <f t="shared" si="47"/>
        <v/>
      </c>
    </row>
    <row r="402" spans="1:1" x14ac:dyDescent="0.25">
      <c r="A402" s="22" t="str">
        <f t="shared" si="47"/>
        <v/>
      </c>
    </row>
    <row r="403" spans="1:1" x14ac:dyDescent="0.25">
      <c r="A403" s="22" t="str">
        <f t="shared" ref="A403:A466" si="48">IFERROR(IF(C403="","",IF(OR(C403="Zinseinnahmen",C403="Kontoführung und sonstige Kosten"),"",SUM(Q403:W403))),"")</f>
        <v/>
      </c>
    </row>
    <row r="404" spans="1:1" x14ac:dyDescent="0.25">
      <c r="A404" s="22" t="str">
        <f t="shared" si="48"/>
        <v/>
      </c>
    </row>
    <row r="405" spans="1:1" x14ac:dyDescent="0.25">
      <c r="A405" s="22" t="str">
        <f t="shared" si="48"/>
        <v/>
      </c>
    </row>
    <row r="406" spans="1:1" x14ac:dyDescent="0.25">
      <c r="A406" s="22" t="str">
        <f t="shared" si="48"/>
        <v/>
      </c>
    </row>
    <row r="407" spans="1:1" x14ac:dyDescent="0.25">
      <c r="A407" s="22" t="str">
        <f t="shared" si="48"/>
        <v/>
      </c>
    </row>
    <row r="408" spans="1:1" x14ac:dyDescent="0.25">
      <c r="A408" s="22" t="str">
        <f t="shared" si="48"/>
        <v/>
      </c>
    </row>
    <row r="409" spans="1:1" x14ac:dyDescent="0.25">
      <c r="A409" s="22" t="str">
        <f t="shared" si="48"/>
        <v/>
      </c>
    </row>
    <row r="410" spans="1:1" x14ac:dyDescent="0.25">
      <c r="A410" s="22" t="str">
        <f t="shared" si="48"/>
        <v/>
      </c>
    </row>
    <row r="411" spans="1:1" x14ac:dyDescent="0.25">
      <c r="A411" s="22" t="str">
        <f t="shared" si="48"/>
        <v/>
      </c>
    </row>
    <row r="412" spans="1:1" x14ac:dyDescent="0.25">
      <c r="A412" s="22" t="str">
        <f t="shared" si="48"/>
        <v/>
      </c>
    </row>
    <row r="413" spans="1:1" x14ac:dyDescent="0.25">
      <c r="A413" s="22" t="str">
        <f t="shared" si="48"/>
        <v/>
      </c>
    </row>
    <row r="414" spans="1:1" x14ac:dyDescent="0.25">
      <c r="A414" s="22" t="str">
        <f t="shared" si="48"/>
        <v/>
      </c>
    </row>
    <row r="415" spans="1:1" x14ac:dyDescent="0.25">
      <c r="A415" s="22" t="str">
        <f t="shared" si="48"/>
        <v/>
      </c>
    </row>
    <row r="416" spans="1:1" x14ac:dyDescent="0.25">
      <c r="A416" s="22" t="str">
        <f t="shared" si="48"/>
        <v/>
      </c>
    </row>
    <row r="417" spans="1:1" x14ac:dyDescent="0.25">
      <c r="A417" s="22" t="str">
        <f t="shared" si="48"/>
        <v/>
      </c>
    </row>
    <row r="418" spans="1:1" x14ac:dyDescent="0.25">
      <c r="A418" s="22" t="str">
        <f t="shared" si="48"/>
        <v/>
      </c>
    </row>
    <row r="419" spans="1:1" x14ac:dyDescent="0.25">
      <c r="A419" s="22" t="str">
        <f t="shared" si="48"/>
        <v/>
      </c>
    </row>
    <row r="420" spans="1:1" x14ac:dyDescent="0.25">
      <c r="A420" s="22" t="str">
        <f t="shared" si="48"/>
        <v/>
      </c>
    </row>
    <row r="421" spans="1:1" x14ac:dyDescent="0.25">
      <c r="A421" s="22" t="str">
        <f t="shared" si="48"/>
        <v/>
      </c>
    </row>
    <row r="422" spans="1:1" x14ac:dyDescent="0.25">
      <c r="A422" s="22" t="str">
        <f t="shared" si="48"/>
        <v/>
      </c>
    </row>
    <row r="423" spans="1:1" x14ac:dyDescent="0.25">
      <c r="A423" s="22" t="str">
        <f t="shared" si="48"/>
        <v/>
      </c>
    </row>
    <row r="424" spans="1:1" x14ac:dyDescent="0.25">
      <c r="A424" s="22" t="str">
        <f t="shared" si="48"/>
        <v/>
      </c>
    </row>
    <row r="425" spans="1:1" x14ac:dyDescent="0.25">
      <c r="A425" s="22" t="str">
        <f t="shared" si="48"/>
        <v/>
      </c>
    </row>
    <row r="426" spans="1:1" x14ac:dyDescent="0.25">
      <c r="A426" s="22" t="str">
        <f t="shared" si="48"/>
        <v/>
      </c>
    </row>
    <row r="427" spans="1:1" x14ac:dyDescent="0.25">
      <c r="A427" s="22" t="str">
        <f t="shared" si="48"/>
        <v/>
      </c>
    </row>
    <row r="428" spans="1:1" x14ac:dyDescent="0.25">
      <c r="A428" s="22" t="str">
        <f t="shared" si="48"/>
        <v/>
      </c>
    </row>
    <row r="429" spans="1:1" x14ac:dyDescent="0.25">
      <c r="A429" s="22" t="str">
        <f t="shared" si="48"/>
        <v/>
      </c>
    </row>
    <row r="430" spans="1:1" x14ac:dyDescent="0.25">
      <c r="A430" s="22" t="str">
        <f t="shared" si="48"/>
        <v/>
      </c>
    </row>
    <row r="431" spans="1:1" x14ac:dyDescent="0.25">
      <c r="A431" s="22" t="str">
        <f t="shared" si="48"/>
        <v/>
      </c>
    </row>
    <row r="432" spans="1:1" x14ac:dyDescent="0.25">
      <c r="A432" s="22" t="str">
        <f t="shared" si="48"/>
        <v/>
      </c>
    </row>
    <row r="433" spans="1:1" x14ac:dyDescent="0.25">
      <c r="A433" s="22" t="str">
        <f t="shared" si="48"/>
        <v/>
      </c>
    </row>
    <row r="434" spans="1:1" x14ac:dyDescent="0.25">
      <c r="A434" s="22" t="str">
        <f t="shared" si="48"/>
        <v/>
      </c>
    </row>
    <row r="435" spans="1:1" x14ac:dyDescent="0.25">
      <c r="A435" s="22" t="str">
        <f t="shared" si="48"/>
        <v/>
      </c>
    </row>
    <row r="436" spans="1:1" x14ac:dyDescent="0.25">
      <c r="A436" s="22" t="str">
        <f t="shared" si="48"/>
        <v/>
      </c>
    </row>
    <row r="437" spans="1:1" x14ac:dyDescent="0.25">
      <c r="A437" s="22" t="str">
        <f t="shared" si="48"/>
        <v/>
      </c>
    </row>
    <row r="438" spans="1:1" x14ac:dyDescent="0.25">
      <c r="A438" s="22" t="str">
        <f t="shared" si="48"/>
        <v/>
      </c>
    </row>
    <row r="439" spans="1:1" x14ac:dyDescent="0.25">
      <c r="A439" s="22" t="str">
        <f t="shared" si="48"/>
        <v/>
      </c>
    </row>
    <row r="440" spans="1:1" x14ac:dyDescent="0.25">
      <c r="A440" s="22" t="str">
        <f t="shared" si="48"/>
        <v/>
      </c>
    </row>
    <row r="441" spans="1:1" x14ac:dyDescent="0.25">
      <c r="A441" s="22" t="str">
        <f t="shared" si="48"/>
        <v/>
      </c>
    </row>
    <row r="442" spans="1:1" x14ac:dyDescent="0.25">
      <c r="A442" s="22" t="str">
        <f t="shared" si="48"/>
        <v/>
      </c>
    </row>
    <row r="443" spans="1:1" x14ac:dyDescent="0.25">
      <c r="A443" s="22" t="str">
        <f t="shared" si="48"/>
        <v/>
      </c>
    </row>
    <row r="444" spans="1:1" x14ac:dyDescent="0.25">
      <c r="A444" s="22" t="str">
        <f t="shared" si="48"/>
        <v/>
      </c>
    </row>
    <row r="445" spans="1:1" x14ac:dyDescent="0.25">
      <c r="A445" s="22" t="str">
        <f t="shared" si="48"/>
        <v/>
      </c>
    </row>
    <row r="446" spans="1:1" x14ac:dyDescent="0.25">
      <c r="A446" s="22" t="str">
        <f t="shared" si="48"/>
        <v/>
      </c>
    </row>
    <row r="447" spans="1:1" x14ac:dyDescent="0.25">
      <c r="A447" s="22" t="str">
        <f t="shared" si="48"/>
        <v/>
      </c>
    </row>
    <row r="448" spans="1:1" x14ac:dyDescent="0.25">
      <c r="A448" s="22" t="str">
        <f t="shared" si="48"/>
        <v/>
      </c>
    </row>
    <row r="449" spans="1:1" x14ac:dyDescent="0.25">
      <c r="A449" s="22" t="str">
        <f t="shared" si="48"/>
        <v/>
      </c>
    </row>
    <row r="450" spans="1:1" x14ac:dyDescent="0.25">
      <c r="A450" s="22" t="str">
        <f t="shared" si="48"/>
        <v/>
      </c>
    </row>
    <row r="451" spans="1:1" x14ac:dyDescent="0.25">
      <c r="A451" s="22" t="str">
        <f t="shared" si="48"/>
        <v/>
      </c>
    </row>
    <row r="452" spans="1:1" x14ac:dyDescent="0.25">
      <c r="A452" s="22" t="str">
        <f t="shared" si="48"/>
        <v/>
      </c>
    </row>
    <row r="453" spans="1:1" x14ac:dyDescent="0.25">
      <c r="A453" s="22" t="str">
        <f t="shared" si="48"/>
        <v/>
      </c>
    </row>
    <row r="454" spans="1:1" x14ac:dyDescent="0.25">
      <c r="A454" s="22" t="str">
        <f t="shared" si="48"/>
        <v/>
      </c>
    </row>
    <row r="455" spans="1:1" x14ac:dyDescent="0.25">
      <c r="A455" s="22" t="str">
        <f t="shared" si="48"/>
        <v/>
      </c>
    </row>
    <row r="456" spans="1:1" x14ac:dyDescent="0.25">
      <c r="A456" s="22" t="str">
        <f t="shared" si="48"/>
        <v/>
      </c>
    </row>
    <row r="457" spans="1:1" x14ac:dyDescent="0.25">
      <c r="A457" s="22" t="str">
        <f t="shared" si="48"/>
        <v/>
      </c>
    </row>
    <row r="458" spans="1:1" x14ac:dyDescent="0.25">
      <c r="A458" s="22" t="str">
        <f t="shared" si="48"/>
        <v/>
      </c>
    </row>
    <row r="459" spans="1:1" x14ac:dyDescent="0.25">
      <c r="A459" s="22" t="str">
        <f t="shared" si="48"/>
        <v/>
      </c>
    </row>
    <row r="460" spans="1:1" x14ac:dyDescent="0.25">
      <c r="A460" s="22" t="str">
        <f t="shared" si="48"/>
        <v/>
      </c>
    </row>
    <row r="461" spans="1:1" x14ac:dyDescent="0.25">
      <c r="A461" s="22" t="str">
        <f t="shared" si="48"/>
        <v/>
      </c>
    </row>
    <row r="462" spans="1:1" x14ac:dyDescent="0.25">
      <c r="A462" s="22" t="str">
        <f t="shared" si="48"/>
        <v/>
      </c>
    </row>
    <row r="463" spans="1:1" x14ac:dyDescent="0.25">
      <c r="A463" s="22" t="str">
        <f t="shared" si="48"/>
        <v/>
      </c>
    </row>
    <row r="464" spans="1:1" x14ac:dyDescent="0.25">
      <c r="A464" s="22" t="str">
        <f t="shared" si="48"/>
        <v/>
      </c>
    </row>
    <row r="465" spans="1:1" x14ac:dyDescent="0.25">
      <c r="A465" s="22" t="str">
        <f t="shared" si="48"/>
        <v/>
      </c>
    </row>
    <row r="466" spans="1:1" x14ac:dyDescent="0.25">
      <c r="A466" s="22" t="str">
        <f t="shared" si="48"/>
        <v/>
      </c>
    </row>
    <row r="467" spans="1:1" x14ac:dyDescent="0.25">
      <c r="A467" s="22" t="str">
        <f t="shared" ref="A467:A492" si="49">IFERROR(IF(C467="","",IF(OR(C467="Zinseinnahmen",C467="Kontoführung und sonstige Kosten"),"",SUM(Q467:W467))),"")</f>
        <v/>
      </c>
    </row>
    <row r="468" spans="1:1" x14ac:dyDescent="0.25">
      <c r="A468" s="22" t="str">
        <f t="shared" si="49"/>
        <v/>
      </c>
    </row>
    <row r="469" spans="1:1" x14ac:dyDescent="0.25">
      <c r="A469" s="22" t="str">
        <f t="shared" si="49"/>
        <v/>
      </c>
    </row>
    <row r="470" spans="1:1" x14ac:dyDescent="0.25">
      <c r="A470" s="22" t="str">
        <f t="shared" si="49"/>
        <v/>
      </c>
    </row>
    <row r="471" spans="1:1" x14ac:dyDescent="0.25">
      <c r="A471" s="22" t="str">
        <f t="shared" si="49"/>
        <v/>
      </c>
    </row>
    <row r="472" spans="1:1" x14ac:dyDescent="0.25">
      <c r="A472" s="22" t="str">
        <f t="shared" si="49"/>
        <v/>
      </c>
    </row>
    <row r="473" spans="1:1" x14ac:dyDescent="0.25">
      <c r="A473" s="22" t="str">
        <f t="shared" si="49"/>
        <v/>
      </c>
    </row>
    <row r="474" spans="1:1" x14ac:dyDescent="0.25">
      <c r="A474" s="22" t="str">
        <f t="shared" si="49"/>
        <v/>
      </c>
    </row>
    <row r="475" spans="1:1" x14ac:dyDescent="0.25">
      <c r="A475" s="22" t="str">
        <f t="shared" si="49"/>
        <v/>
      </c>
    </row>
    <row r="476" spans="1:1" x14ac:dyDescent="0.25">
      <c r="A476" s="22" t="str">
        <f t="shared" si="49"/>
        <v/>
      </c>
    </row>
    <row r="477" spans="1:1" x14ac:dyDescent="0.25">
      <c r="A477" s="22" t="str">
        <f t="shared" si="49"/>
        <v/>
      </c>
    </row>
    <row r="478" spans="1:1" x14ac:dyDescent="0.25">
      <c r="A478" s="22" t="str">
        <f t="shared" si="49"/>
        <v/>
      </c>
    </row>
    <row r="479" spans="1:1" x14ac:dyDescent="0.25">
      <c r="A479" s="22" t="str">
        <f t="shared" si="49"/>
        <v/>
      </c>
    </row>
    <row r="480" spans="1:1" x14ac:dyDescent="0.25">
      <c r="A480" s="22" t="str">
        <f t="shared" si="49"/>
        <v/>
      </c>
    </row>
    <row r="481" spans="1:1" x14ac:dyDescent="0.25">
      <c r="A481" s="22" t="str">
        <f t="shared" si="49"/>
        <v/>
      </c>
    </row>
    <row r="482" spans="1:1" x14ac:dyDescent="0.25">
      <c r="A482" s="22" t="str">
        <f t="shared" si="49"/>
        <v/>
      </c>
    </row>
    <row r="483" spans="1:1" x14ac:dyDescent="0.25">
      <c r="A483" s="22" t="str">
        <f t="shared" si="49"/>
        <v/>
      </c>
    </row>
    <row r="484" spans="1:1" x14ac:dyDescent="0.25">
      <c r="A484" s="22" t="str">
        <f t="shared" si="49"/>
        <v/>
      </c>
    </row>
    <row r="485" spans="1:1" x14ac:dyDescent="0.25">
      <c r="A485" s="22" t="str">
        <f t="shared" si="49"/>
        <v/>
      </c>
    </row>
    <row r="486" spans="1:1" x14ac:dyDescent="0.25">
      <c r="A486" s="22" t="str">
        <f t="shared" si="49"/>
        <v/>
      </c>
    </row>
    <row r="487" spans="1:1" x14ac:dyDescent="0.25">
      <c r="A487" s="22" t="str">
        <f t="shared" si="49"/>
        <v/>
      </c>
    </row>
    <row r="488" spans="1:1" x14ac:dyDescent="0.25">
      <c r="A488" s="22" t="str">
        <f t="shared" si="49"/>
        <v/>
      </c>
    </row>
    <row r="489" spans="1:1" x14ac:dyDescent="0.25">
      <c r="A489" s="22" t="str">
        <f t="shared" si="49"/>
        <v/>
      </c>
    </row>
    <row r="490" spans="1:1" x14ac:dyDescent="0.25">
      <c r="A490" s="22" t="str">
        <f t="shared" si="49"/>
        <v/>
      </c>
    </row>
    <row r="491" spans="1:1" x14ac:dyDescent="0.25">
      <c r="A491" s="22" t="str">
        <f t="shared" si="49"/>
        <v/>
      </c>
    </row>
    <row r="492" spans="1:1" x14ac:dyDescent="0.25">
      <c r="A492" s="22" t="str">
        <f t="shared" si="49"/>
        <v/>
      </c>
    </row>
  </sheetData>
  <sheetProtection selectLockedCells="1"/>
  <mergeCells count="19">
    <mergeCell ref="P5:P6"/>
    <mergeCell ref="M14:M16"/>
    <mergeCell ref="O14:O16"/>
    <mergeCell ref="P14:P16"/>
    <mergeCell ref="N14:N16"/>
    <mergeCell ref="B14:B16"/>
    <mergeCell ref="C14:C16"/>
    <mergeCell ref="C5:D6"/>
    <mergeCell ref="I16:J16"/>
    <mergeCell ref="K16:L16"/>
    <mergeCell ref="F6:F7"/>
    <mergeCell ref="G6:G7"/>
    <mergeCell ref="G10:G11"/>
    <mergeCell ref="F10:F11"/>
    <mergeCell ref="I10:I11"/>
    <mergeCell ref="F14:F16"/>
    <mergeCell ref="G14:G16"/>
    <mergeCell ref="I14:J15"/>
    <mergeCell ref="K14:L15"/>
  </mergeCells>
  <conditionalFormatting sqref="F18:F117">
    <cfRule type="expression" dxfId="77" priority="5">
      <formula>$C18&lt;&gt;"Pflichtkollekte"</formula>
    </cfRule>
  </conditionalFormatting>
  <conditionalFormatting sqref="G18:G117">
    <cfRule type="expression" dxfId="76" priority="3">
      <formula>LEFT($C18,2)&lt;&gt;"Zw"</formula>
    </cfRule>
  </conditionalFormatting>
  <conditionalFormatting sqref="F118:F267">
    <cfRule type="expression" dxfId="75" priority="2">
      <formula>$C118&lt;&gt;"Pflichtkollekte"</formula>
    </cfRule>
  </conditionalFormatting>
  <conditionalFormatting sqref="G118:G267">
    <cfRule type="expression" dxfId="74" priority="1">
      <formula>LEFT($C118,2)&lt;&gt;"Zw"</formula>
    </cfRule>
  </conditionalFormatting>
  <dataValidations xWindow="673" yWindow="767" count="10">
    <dataValidation type="list" allowBlank="1" showInputMessage="1" showErrorMessage="1" sqref="C18:C267">
      <formula1>"Pflichtkollekte,Zw. Zweckg. Kollekte, Freie Kollekte,Zw. Zweckg. Spende,Freie Spende,Zw. freie weiterzuleitende Kollekte,Zinseinnahmen,Kontoführung und sonstige Kosten"</formula1>
    </dataValidation>
    <dataValidation type="list" showInputMessage="1" showErrorMessage="1" sqref="G18:G267">
      <formula1>INDIRECT(D18)</formula1>
    </dataValidation>
    <dataValidation type="decimal" operator="lessThan" allowBlank="1" showInputMessage="1" showErrorMessage="1" errorTitle="Abgänge" error="Abgänge müssen als negative Zahl mit einem Minus eingetragen werden!" sqref="K18:K117">
      <formula1>0</formula1>
    </dataValidation>
    <dataValidation type="decimal" operator="greaterThan" allowBlank="1" showInputMessage="1" showErrorMessage="1" errorTitle="Zugänge" error="Das Eintragen von Zugängen muss als positive Zahl eingetragen werden!" sqref="I18:I117">
      <formula1>0</formula1>
    </dataValidation>
    <dataValidation type="list" allowBlank="1" showInputMessage="1" showErrorMessage="1" sqref="G8">
      <formula1>$AA$2:$AA$10</formula1>
    </dataValidation>
    <dataValidation type="list" allowBlank="1" showInputMessage="1" showErrorMessage="1" sqref="F18:F267">
      <formula1>INDIRECT($C18)</formula1>
    </dataValidation>
    <dataValidation type="list" allowBlank="1" showInputMessage="1" showErrorMessage="1" sqref="G9">
      <formula1>INDIRECT($G$8)</formula1>
    </dataValidation>
    <dataValidation type="list" allowBlank="1" showInputMessage="1" showErrorMessage="1" sqref="G10:G11">
      <formula1>INDIRECT($G$9)</formula1>
    </dataValidation>
    <dataValidation type="list" allowBlank="1" showInputMessage="1" showErrorMessage="1" sqref="G12">
      <formula1>"1,2,3,4,5"</formula1>
    </dataValidation>
    <dataValidation type="list" allowBlank="1" showInputMessage="1" showErrorMessage="1" sqref="M18:M267">
      <formula1>INDIRECT($AA$12)</formula1>
    </dataValidation>
  </dataValidations>
  <pageMargins left="0.7" right="0.7" top="0.78740157499999996" bottom="0.78740157499999996" header="0.3" footer="0.3"/>
  <pageSetup paperSize="9" scale="51" orientation="landscape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"/>
  <sheetViews>
    <sheetView zoomScaleNormal="100" workbookViewId="0">
      <selection activeCell="B4" sqref="B4"/>
    </sheetView>
  </sheetViews>
  <sheetFormatPr baseColWidth="10" defaultColWidth="11.42578125" defaultRowHeight="15" x14ac:dyDescent="0.25"/>
  <cols>
    <col min="1" max="1" width="16" style="161" customWidth="1"/>
    <col min="2" max="5" width="13.7109375" style="161" customWidth="1"/>
    <col min="6" max="10" width="11.42578125" style="161"/>
    <col min="11" max="12" width="11.5703125" style="161" hidden="1" customWidth="1"/>
    <col min="13" max="13" width="13.140625" style="161" hidden="1" customWidth="1"/>
    <col min="14" max="17" width="14" style="161" hidden="1" customWidth="1"/>
    <col min="18" max="16384" width="11.42578125" style="161"/>
  </cols>
  <sheetData>
    <row r="1" spans="1:17" x14ac:dyDescent="0.25">
      <c r="A1" s="179" t="s">
        <v>38</v>
      </c>
      <c r="B1" s="180" t="str">
        <f>IF(Kollektenübersicht!G12="","",Kollektenübersicht!G12)</f>
        <v/>
      </c>
      <c r="C1" s="181" t="s">
        <v>145</v>
      </c>
    </row>
    <row r="2" spans="1:17" x14ac:dyDescent="0.25">
      <c r="M2" s="161" t="s">
        <v>149</v>
      </c>
      <c r="N2" s="161" t="s">
        <v>150</v>
      </c>
      <c r="O2" s="161" t="s">
        <v>151</v>
      </c>
      <c r="P2" s="161" t="s">
        <v>152</v>
      </c>
      <c r="Q2" s="161" t="s">
        <v>153</v>
      </c>
    </row>
    <row r="3" spans="1:17" x14ac:dyDescent="0.25">
      <c r="A3" s="182" t="s">
        <v>146</v>
      </c>
      <c r="B3" s="183" t="s">
        <v>39</v>
      </c>
      <c r="C3" s="184"/>
      <c r="D3" s="185"/>
      <c r="E3" s="89"/>
      <c r="F3" s="183" t="s">
        <v>40</v>
      </c>
      <c r="G3" s="183"/>
      <c r="H3" s="89"/>
      <c r="I3" s="161" t="s">
        <v>147</v>
      </c>
      <c r="M3" s="161">
        <f>I4</f>
        <v>0</v>
      </c>
      <c r="N3" s="161">
        <f>I4</f>
        <v>0</v>
      </c>
      <c r="O3" s="161">
        <f>I4</f>
        <v>0</v>
      </c>
      <c r="P3" s="161">
        <f>I4</f>
        <v>0</v>
      </c>
      <c r="Q3" s="161">
        <f>I4</f>
        <v>0</v>
      </c>
    </row>
    <row r="4" spans="1:17" x14ac:dyDescent="0.25">
      <c r="A4" s="186" t="str">
        <f>IF(B1="","",IF(B1&lt;6,1,""))</f>
        <v/>
      </c>
      <c r="B4" s="187"/>
      <c r="C4" s="187"/>
      <c r="D4" s="187"/>
      <c r="E4" s="187"/>
      <c r="F4" s="187"/>
      <c r="G4" s="187"/>
      <c r="H4" s="187"/>
      <c r="I4" s="188"/>
      <c r="J4" s="188"/>
      <c r="K4" s="161">
        <v>10</v>
      </c>
      <c r="L4" s="161">
        <f>I4</f>
        <v>0</v>
      </c>
      <c r="N4" s="161">
        <f>I5</f>
        <v>0</v>
      </c>
      <c r="O4" s="161">
        <f>I5</f>
        <v>0</v>
      </c>
      <c r="P4" s="161">
        <f>I5</f>
        <v>0</v>
      </c>
      <c r="Q4" s="161">
        <f t="shared" ref="Q4:Q6" si="0">I5</f>
        <v>0</v>
      </c>
    </row>
    <row r="5" spans="1:17" x14ac:dyDescent="0.25">
      <c r="A5" s="186" t="str">
        <f>IF(B1="","",IF(B1&gt;1,2,""))</f>
        <v/>
      </c>
      <c r="B5" s="187"/>
      <c r="C5" s="187"/>
      <c r="D5" s="187"/>
      <c r="E5" s="187"/>
      <c r="F5" s="187"/>
      <c r="G5" s="187"/>
      <c r="H5" s="187"/>
      <c r="I5" s="188"/>
      <c r="J5" s="188"/>
      <c r="K5" s="161">
        <v>20</v>
      </c>
      <c r="L5" s="161">
        <f t="shared" ref="L5:L8" si="1">I5</f>
        <v>0</v>
      </c>
      <c r="O5" s="161">
        <f>I6</f>
        <v>0</v>
      </c>
      <c r="P5" s="161">
        <f t="shared" ref="P5" si="2">I6</f>
        <v>0</v>
      </c>
      <c r="Q5" s="161">
        <f t="shared" si="0"/>
        <v>0</v>
      </c>
    </row>
    <row r="6" spans="1:17" x14ac:dyDescent="0.25">
      <c r="A6" s="186" t="str">
        <f>IF(B1="","",IF(B1&gt;2,3,""))</f>
        <v/>
      </c>
      <c r="B6" s="187"/>
      <c r="C6" s="187"/>
      <c r="D6" s="187"/>
      <c r="E6" s="187"/>
      <c r="F6" s="187"/>
      <c r="G6" s="187"/>
      <c r="H6" s="187"/>
      <c r="I6" s="188"/>
      <c r="J6" s="188"/>
      <c r="K6" s="161">
        <v>30</v>
      </c>
      <c r="L6" s="161">
        <f t="shared" si="1"/>
        <v>0</v>
      </c>
      <c r="P6" s="161">
        <f>I7</f>
        <v>0</v>
      </c>
      <c r="Q6" s="161">
        <f t="shared" si="0"/>
        <v>0</v>
      </c>
    </row>
    <row r="7" spans="1:17" x14ac:dyDescent="0.25">
      <c r="A7" s="186" t="str">
        <f>IF(B1="","",IF(B1&gt;3,4,""))</f>
        <v/>
      </c>
      <c r="B7" s="187"/>
      <c r="C7" s="187"/>
      <c r="D7" s="187"/>
      <c r="E7" s="187"/>
      <c r="F7" s="187"/>
      <c r="G7" s="187"/>
      <c r="H7" s="187"/>
      <c r="I7" s="188"/>
      <c r="J7" s="188"/>
      <c r="K7" s="161">
        <v>40</v>
      </c>
      <c r="L7" s="161">
        <f t="shared" si="1"/>
        <v>0</v>
      </c>
      <c r="Q7" s="161">
        <f>I8</f>
        <v>0</v>
      </c>
    </row>
    <row r="8" spans="1:17" x14ac:dyDescent="0.25">
      <c r="A8" s="186" t="str">
        <f>IF(B1="","",IF(B1&gt;4,5,""))</f>
        <v/>
      </c>
      <c r="B8" s="187"/>
      <c r="C8" s="187"/>
      <c r="D8" s="187"/>
      <c r="E8" s="187"/>
      <c r="F8" s="187"/>
      <c r="G8" s="187"/>
      <c r="H8" s="187"/>
      <c r="I8" s="188"/>
      <c r="J8" s="188"/>
      <c r="K8" s="161">
        <v>50</v>
      </c>
      <c r="L8" s="161">
        <f t="shared" si="1"/>
        <v>0</v>
      </c>
    </row>
  </sheetData>
  <sheetProtection selectLockedCells="1"/>
  <conditionalFormatting sqref="B4:E4">
    <cfRule type="expression" dxfId="73" priority="37">
      <formula>$A$4=1</formula>
    </cfRule>
  </conditionalFormatting>
  <conditionalFormatting sqref="F4:H4">
    <cfRule type="expression" dxfId="72" priority="35">
      <formula>$A$4=1</formula>
    </cfRule>
  </conditionalFormatting>
  <conditionalFormatting sqref="B5:E5">
    <cfRule type="expression" dxfId="71" priority="34">
      <formula>$A$5=2</formula>
    </cfRule>
  </conditionalFormatting>
  <conditionalFormatting sqref="F5:H5">
    <cfRule type="expression" dxfId="70" priority="33">
      <formula>$A$5=2</formula>
    </cfRule>
  </conditionalFormatting>
  <conditionalFormatting sqref="B6:E6">
    <cfRule type="expression" dxfId="69" priority="32">
      <formula>$A$6=3</formula>
    </cfRule>
  </conditionalFormatting>
  <conditionalFormatting sqref="F6:H6">
    <cfRule type="expression" dxfId="68" priority="31">
      <formula>$A$6=3</formula>
    </cfRule>
  </conditionalFormatting>
  <conditionalFormatting sqref="B7:E7">
    <cfRule type="expression" dxfId="67" priority="30">
      <formula>$A$7=4</formula>
    </cfRule>
  </conditionalFormatting>
  <conditionalFormatting sqref="F7:H7">
    <cfRule type="expression" dxfId="66" priority="29">
      <formula>$A$7=4</formula>
    </cfRule>
  </conditionalFormatting>
  <conditionalFormatting sqref="B8:E8">
    <cfRule type="expression" dxfId="65" priority="28">
      <formula>$A$8=5</formula>
    </cfRule>
  </conditionalFormatting>
  <conditionalFormatting sqref="F8:H8">
    <cfRule type="expression" dxfId="64" priority="27">
      <formula>$A$8=5</formula>
    </cfRule>
  </conditionalFormatting>
  <conditionalFormatting sqref="A4">
    <cfRule type="expression" dxfId="63" priority="26">
      <formula>$A$4=1</formula>
    </cfRule>
  </conditionalFormatting>
  <conditionalFormatting sqref="A5">
    <cfRule type="expression" dxfId="62" priority="25">
      <formula>$A$5=2</formula>
    </cfRule>
  </conditionalFormatting>
  <conditionalFormatting sqref="A6">
    <cfRule type="expression" dxfId="61" priority="24">
      <formula>$A$6=3</formula>
    </cfRule>
  </conditionalFormatting>
  <conditionalFormatting sqref="A7">
    <cfRule type="expression" dxfId="60" priority="23">
      <formula>$A$7=4</formula>
    </cfRule>
  </conditionalFormatting>
  <conditionalFormatting sqref="A8">
    <cfRule type="expression" dxfId="59" priority="22">
      <formula>$A$8=5</formula>
    </cfRule>
  </conditionalFormatting>
  <conditionalFormatting sqref="E4">
    <cfRule type="expression" dxfId="58" priority="20">
      <formula>$A$4=1</formula>
    </cfRule>
  </conditionalFormatting>
  <conditionalFormatting sqref="E5">
    <cfRule type="expression" dxfId="57" priority="19">
      <formula>$A$5=2</formula>
    </cfRule>
  </conditionalFormatting>
  <conditionalFormatting sqref="E6">
    <cfRule type="expression" dxfId="56" priority="18">
      <formula>$A$6=3</formula>
    </cfRule>
  </conditionalFormatting>
  <conditionalFormatting sqref="E7">
    <cfRule type="expression" dxfId="55" priority="17">
      <formula>$A$7=4</formula>
    </cfRule>
  </conditionalFormatting>
  <conditionalFormatting sqref="E8">
    <cfRule type="expression" dxfId="54" priority="16">
      <formula>$A$8=5</formula>
    </cfRule>
  </conditionalFormatting>
  <conditionalFormatting sqref="H4">
    <cfRule type="expression" dxfId="53" priority="15">
      <formula>$A$4=1</formula>
    </cfRule>
  </conditionalFormatting>
  <conditionalFormatting sqref="H5">
    <cfRule type="expression" dxfId="52" priority="14">
      <formula>$A$5=2</formula>
    </cfRule>
  </conditionalFormatting>
  <conditionalFormatting sqref="H6">
    <cfRule type="expression" dxfId="51" priority="13">
      <formula>$A$6=3</formula>
    </cfRule>
  </conditionalFormatting>
  <conditionalFormatting sqref="H7">
    <cfRule type="expression" dxfId="50" priority="12">
      <formula>$A$7=4</formula>
    </cfRule>
  </conditionalFormatting>
  <conditionalFormatting sqref="H8">
    <cfRule type="expression" dxfId="49" priority="11">
      <formula>$A$8=5</formula>
    </cfRule>
  </conditionalFormatting>
  <conditionalFormatting sqref="I4:J4">
    <cfRule type="expression" dxfId="48" priority="10">
      <formula>$A$4=1</formula>
    </cfRule>
  </conditionalFormatting>
  <conditionalFormatting sqref="I5:J5">
    <cfRule type="expression" dxfId="47" priority="9">
      <formula>$A$5=2</formula>
    </cfRule>
  </conditionalFormatting>
  <conditionalFormatting sqref="I6:J6">
    <cfRule type="expression" dxfId="46" priority="8">
      <formula>$A$6=3</formula>
    </cfRule>
  </conditionalFormatting>
  <conditionalFormatting sqref="I7:J7">
    <cfRule type="expression" dxfId="45" priority="7">
      <formula>$A$7=4</formula>
    </cfRule>
  </conditionalFormatting>
  <conditionalFormatting sqref="I8:J8">
    <cfRule type="expression" dxfId="44" priority="6">
      <formula>$A$8=5</formula>
    </cfRule>
  </conditionalFormatting>
  <conditionalFormatting sqref="J4">
    <cfRule type="expression" dxfId="43" priority="5">
      <formula>$A$4=1</formula>
    </cfRule>
  </conditionalFormatting>
  <conditionalFormatting sqref="J5">
    <cfRule type="expression" dxfId="42" priority="4">
      <formula>$A$5=2</formula>
    </cfRule>
  </conditionalFormatting>
  <conditionalFormatting sqref="J6">
    <cfRule type="expression" dxfId="41" priority="3">
      <formula>$A$6=3</formula>
    </cfRule>
  </conditionalFormatting>
  <conditionalFormatting sqref="J7">
    <cfRule type="expression" dxfId="40" priority="2">
      <formula>$A$7=4</formula>
    </cfRule>
  </conditionalFormatting>
  <conditionalFormatting sqref="J8">
    <cfRule type="expression" dxfId="39" priority="1">
      <formula>$A$8=5</formula>
    </cfRule>
  </conditionalFormatting>
  <pageMargins left="0.7" right="0.7" top="0.78740157499999996" bottom="0.78740157499999996" header="0.3" footer="0.3"/>
  <pageSetup paperSize="9" scale="81" orientation="landscape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FF00"/>
  </sheetPr>
  <dimension ref="A1:R516"/>
  <sheetViews>
    <sheetView topLeftCell="C1" workbookViewId="0">
      <selection activeCell="S34" sqref="S34"/>
    </sheetView>
  </sheetViews>
  <sheetFormatPr baseColWidth="10" defaultRowHeight="15" x14ac:dyDescent="0.25"/>
  <cols>
    <col min="1" max="1" width="11.42578125" hidden="1" customWidth="1"/>
    <col min="2" max="2" width="11.42578125" style="165" hidden="1" customWidth="1"/>
    <col min="3" max="3" width="19.85546875" style="98" customWidth="1"/>
    <col min="4" max="4" width="9.85546875" hidden="1" customWidth="1"/>
    <col min="5" max="5" width="9.85546875" style="161" hidden="1" customWidth="1"/>
    <col min="6" max="6" width="3" customWidth="1"/>
    <col min="7" max="7" width="7.85546875" hidden="1" customWidth="1"/>
    <col min="8" max="8" width="32.28515625" style="98" customWidth="1"/>
    <col min="9" max="9" width="9.85546875" hidden="1" customWidth="1"/>
    <col min="10" max="10" width="9.85546875" style="161" hidden="1" customWidth="1"/>
    <col min="11" max="11" width="3" customWidth="1"/>
    <col min="12" max="12" width="10" hidden="1" customWidth="1"/>
    <col min="13" max="13" width="23" style="98" customWidth="1"/>
    <col min="14" max="14" width="11.42578125" hidden="1" customWidth="1"/>
    <col min="15" max="15" width="11.42578125" style="161" hidden="1" customWidth="1"/>
    <col min="16" max="16" width="11.42578125" customWidth="1"/>
  </cols>
  <sheetData>
    <row r="1" spans="1:18" x14ac:dyDescent="0.25">
      <c r="C1" s="98" t="s">
        <v>4</v>
      </c>
      <c r="D1" t="s">
        <v>19</v>
      </c>
      <c r="H1" s="98" t="s">
        <v>65</v>
      </c>
      <c r="I1" t="s">
        <v>19</v>
      </c>
      <c r="M1" s="98" t="s">
        <v>18</v>
      </c>
      <c r="N1" s="11"/>
      <c r="Q1" s="12" t="s">
        <v>71</v>
      </c>
    </row>
    <row r="2" spans="1:18" x14ac:dyDescent="0.25">
      <c r="A2">
        <v>1</v>
      </c>
      <c r="B2" s="161" t="str">
        <f>E2</f>
        <v>001</v>
      </c>
      <c r="D2" s="16">
        <f>SUMIFS(Kollektenübersicht!I:I,Kollektenübersicht!G:G,#REF!)+SUMIFS(Kollektenübersicht!K:K,Kollektenübersicht!G:G,#REF!)+SUMIFS(Anfangsbestände!F:F,Anfangsbestände!D:D,#REF!)</f>
        <v>0</v>
      </c>
      <c r="E2" s="162" t="s">
        <v>164</v>
      </c>
      <c r="G2" s="161" t="str">
        <f>J2</f>
        <v>001</v>
      </c>
      <c r="I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" s="162" t="s">
        <v>164</v>
      </c>
      <c r="L2" s="161" t="str">
        <f>O2</f>
        <v>001</v>
      </c>
      <c r="M2" s="98" t="s">
        <v>344</v>
      </c>
      <c r="N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" s="161" t="s">
        <v>164</v>
      </c>
      <c r="Q2" t="s">
        <v>72</v>
      </c>
    </row>
    <row r="3" spans="1:18" x14ac:dyDescent="0.25">
      <c r="A3">
        <v>2</v>
      </c>
      <c r="B3" s="161" t="str">
        <f t="shared" ref="B3:B66" si="0">E3</f>
        <v>002</v>
      </c>
      <c r="D3" s="16">
        <f>SUMIFS(Kollektenübersicht!I:I,Kollektenübersicht!G:G,#REF!)+SUMIFS(Kollektenübersicht!K:K,Kollektenübersicht!G:G,#REF!)+SUMIFS(Anfangsbestände!F:F,Anfangsbestände!D:D,#REF!)</f>
        <v>0</v>
      </c>
      <c r="E3" s="162" t="s">
        <v>165</v>
      </c>
      <c r="G3" s="161" t="str">
        <f t="shared" ref="G3:G66" si="1">J3</f>
        <v>002</v>
      </c>
      <c r="I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" s="162" t="s">
        <v>165</v>
      </c>
      <c r="L3" s="161" t="str">
        <f t="shared" ref="L3:L66" si="2">O3</f>
        <v>002</v>
      </c>
      <c r="M3" s="206" t="s">
        <v>345</v>
      </c>
      <c r="N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" s="161" t="s">
        <v>165</v>
      </c>
      <c r="Q3" t="s">
        <v>73</v>
      </c>
    </row>
    <row r="4" spans="1:18" x14ac:dyDescent="0.25">
      <c r="A4">
        <v>3</v>
      </c>
      <c r="B4" s="161" t="str">
        <f t="shared" si="0"/>
        <v>003</v>
      </c>
      <c r="D4" s="16">
        <f>SUMIFS(Kollektenübersicht!I:I,Kollektenübersicht!G:G,#REF!)+SUMIFS(Kollektenübersicht!K:K,Kollektenübersicht!G:G,#REF!)+SUMIFS(Anfangsbestände!F:F,Anfangsbestände!D:D,#REF!)</f>
        <v>0</v>
      </c>
      <c r="E4" s="162" t="s">
        <v>166</v>
      </c>
      <c r="G4" s="161" t="str">
        <f t="shared" si="1"/>
        <v>003</v>
      </c>
      <c r="I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" s="162" t="s">
        <v>166</v>
      </c>
      <c r="L4" s="161" t="str">
        <f t="shared" si="2"/>
        <v>003</v>
      </c>
      <c r="M4" s="98" t="s">
        <v>346</v>
      </c>
      <c r="N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" s="161" t="s">
        <v>166</v>
      </c>
      <c r="R4" t="s">
        <v>67</v>
      </c>
    </row>
    <row r="5" spans="1:18" x14ac:dyDescent="0.25">
      <c r="A5">
        <v>4</v>
      </c>
      <c r="B5" s="161" t="str">
        <f t="shared" si="0"/>
        <v>004</v>
      </c>
      <c r="D5" s="16">
        <f>SUMIFS(Kollektenübersicht!I:I,Kollektenübersicht!G:G,#REF!)+SUMIFS(Kollektenübersicht!K:K,Kollektenübersicht!G:G,#REF!)+SUMIFS(Anfangsbestände!F:F,Anfangsbestände!D:D,#REF!)</f>
        <v>0</v>
      </c>
      <c r="E5" s="162" t="s">
        <v>167</v>
      </c>
      <c r="G5" s="161" t="str">
        <f t="shared" si="1"/>
        <v>004</v>
      </c>
      <c r="I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" s="162" t="s">
        <v>167</v>
      </c>
      <c r="L5" s="161" t="str">
        <f t="shared" si="2"/>
        <v>004</v>
      </c>
      <c r="M5" s="98" t="s">
        <v>347</v>
      </c>
      <c r="N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" s="161" t="s">
        <v>167</v>
      </c>
      <c r="R5" t="s">
        <v>68</v>
      </c>
    </row>
    <row r="6" spans="1:18" x14ac:dyDescent="0.25">
      <c r="A6">
        <v>5</v>
      </c>
      <c r="B6" s="161" t="str">
        <f t="shared" si="0"/>
        <v>005</v>
      </c>
      <c r="D6" s="16">
        <f>SUMIFS(Kollektenübersicht!I:I,Kollektenübersicht!G:G,#REF!)+SUMIFS(Kollektenübersicht!K:K,Kollektenübersicht!G:G,#REF!)+SUMIFS(Anfangsbestände!F:F,Anfangsbestände!D:D,#REF!)</f>
        <v>0</v>
      </c>
      <c r="E6" s="162" t="s">
        <v>168</v>
      </c>
      <c r="G6" s="161" t="str">
        <f t="shared" si="1"/>
        <v>005</v>
      </c>
      <c r="I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" s="162" t="s">
        <v>168</v>
      </c>
      <c r="L6" s="161" t="str">
        <f t="shared" si="2"/>
        <v>005</v>
      </c>
      <c r="M6" s="98" t="s">
        <v>348</v>
      </c>
      <c r="N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" s="161" t="s">
        <v>168</v>
      </c>
      <c r="R6" t="s">
        <v>69</v>
      </c>
    </row>
    <row r="7" spans="1:18" x14ac:dyDescent="0.25">
      <c r="A7">
        <v>6</v>
      </c>
      <c r="B7" s="161" t="str">
        <f t="shared" si="0"/>
        <v>006</v>
      </c>
      <c r="D7" s="16">
        <f>SUMIFS(Kollektenübersicht!I:I,Kollektenübersicht!G:G,#REF!)+SUMIFS(Kollektenübersicht!K:K,Kollektenübersicht!G:G,#REF!)+SUMIFS(Anfangsbestände!F:F,Anfangsbestände!D:D,#REF!)</f>
        <v>0</v>
      </c>
      <c r="E7" s="162" t="s">
        <v>169</v>
      </c>
      <c r="G7" s="161" t="str">
        <f t="shared" si="1"/>
        <v>006</v>
      </c>
      <c r="I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" s="162" t="s">
        <v>169</v>
      </c>
      <c r="L7" s="161" t="str">
        <f t="shared" si="2"/>
        <v>006</v>
      </c>
      <c r="M7" s="98" t="s">
        <v>349</v>
      </c>
      <c r="N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" s="161" t="s">
        <v>169</v>
      </c>
      <c r="R7" t="s">
        <v>70</v>
      </c>
    </row>
    <row r="8" spans="1:18" x14ac:dyDescent="0.25">
      <c r="A8">
        <v>7</v>
      </c>
      <c r="B8" s="161" t="str">
        <f t="shared" si="0"/>
        <v>007</v>
      </c>
      <c r="D8" s="16">
        <f>SUMIFS(Kollektenübersicht!I:I,Kollektenübersicht!G:G,#REF!)+SUMIFS(Kollektenübersicht!K:K,Kollektenübersicht!G:G,#REF!)+SUMIFS(Anfangsbestände!F:F,Anfangsbestände!D:D,#REF!)</f>
        <v>0</v>
      </c>
      <c r="E8" s="162" t="s">
        <v>170</v>
      </c>
      <c r="G8" s="161" t="str">
        <f t="shared" si="1"/>
        <v>007</v>
      </c>
      <c r="I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" s="162" t="s">
        <v>170</v>
      </c>
      <c r="L8" s="161" t="str">
        <f t="shared" si="2"/>
        <v>007</v>
      </c>
      <c r="M8" s="98" t="s">
        <v>350</v>
      </c>
      <c r="N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" s="161" t="s">
        <v>170</v>
      </c>
    </row>
    <row r="9" spans="1:18" x14ac:dyDescent="0.25">
      <c r="A9">
        <v>8</v>
      </c>
      <c r="B9" s="161" t="str">
        <f t="shared" si="0"/>
        <v>008</v>
      </c>
      <c r="D9" s="16">
        <f>SUMIFS(Kollektenübersicht!I:I,Kollektenübersicht!G:G,#REF!)+SUMIFS(Kollektenübersicht!K:K,Kollektenübersicht!G:G,#REF!)+SUMIFS(Anfangsbestände!F:F,Anfangsbestände!D:D,#REF!)</f>
        <v>0</v>
      </c>
      <c r="E9" s="162" t="s">
        <v>171</v>
      </c>
      <c r="G9" s="161" t="str">
        <f t="shared" si="1"/>
        <v>008</v>
      </c>
      <c r="I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" s="162" t="s">
        <v>171</v>
      </c>
      <c r="L9" s="161" t="str">
        <f t="shared" si="2"/>
        <v>008</v>
      </c>
      <c r="M9" s="98" t="s">
        <v>351</v>
      </c>
      <c r="N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" s="161" t="s">
        <v>171</v>
      </c>
    </row>
    <row r="10" spans="1:18" x14ac:dyDescent="0.25">
      <c r="A10">
        <v>9</v>
      </c>
      <c r="B10" s="161" t="str">
        <f t="shared" si="0"/>
        <v>009</v>
      </c>
      <c r="D10" s="16">
        <f>SUMIFS(Kollektenübersicht!I:I,Kollektenübersicht!G:G,#REF!)+SUMIFS(Kollektenübersicht!K:K,Kollektenübersicht!G:G,#REF!)+SUMIFS(Anfangsbestände!F:F,Anfangsbestände!D:D,#REF!)</f>
        <v>0</v>
      </c>
      <c r="E10" s="162" t="s">
        <v>172</v>
      </c>
      <c r="G10" s="161" t="str">
        <f t="shared" si="1"/>
        <v>009</v>
      </c>
      <c r="I1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" s="162" t="s">
        <v>172</v>
      </c>
      <c r="L10" s="161" t="str">
        <f t="shared" si="2"/>
        <v>009</v>
      </c>
      <c r="M10" s="98" t="s">
        <v>352</v>
      </c>
      <c r="N1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" s="161" t="s">
        <v>172</v>
      </c>
      <c r="Q10" t="s">
        <v>74</v>
      </c>
    </row>
    <row r="11" spans="1:18" x14ac:dyDescent="0.25">
      <c r="A11">
        <v>10</v>
      </c>
      <c r="B11" s="161" t="str">
        <f t="shared" si="0"/>
        <v>010</v>
      </c>
      <c r="D11" s="16">
        <f>SUMIFS(Kollektenübersicht!I:I,Kollektenübersicht!G:G,#REF!)+SUMIFS(Kollektenübersicht!K:K,Kollektenübersicht!G:G,#REF!)+SUMIFS(Anfangsbestände!F:F,Anfangsbestände!D:D,#REF!)</f>
        <v>0</v>
      </c>
      <c r="E11" s="162" t="s">
        <v>173</v>
      </c>
      <c r="G11" s="161" t="str">
        <f t="shared" si="1"/>
        <v>010</v>
      </c>
      <c r="I1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" s="162" t="s">
        <v>173</v>
      </c>
      <c r="L11" s="161" t="str">
        <f t="shared" si="2"/>
        <v>010</v>
      </c>
      <c r="M11" s="205" t="s">
        <v>353</v>
      </c>
      <c r="N1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" s="161" t="s">
        <v>173</v>
      </c>
    </row>
    <row r="12" spans="1:18" x14ac:dyDescent="0.25">
      <c r="A12">
        <v>11</v>
      </c>
      <c r="B12" s="161" t="str">
        <f t="shared" si="0"/>
        <v>011</v>
      </c>
      <c r="D12" s="16">
        <f>SUMIFS(Kollektenübersicht!I:I,Kollektenübersicht!G:G,#REF!)+SUMIFS(Kollektenübersicht!K:K,Kollektenübersicht!G:G,#REF!)+SUMIFS(Anfangsbestände!F:F,Anfangsbestände!D:D,#REF!)</f>
        <v>0</v>
      </c>
      <c r="E12" s="162" t="s">
        <v>174</v>
      </c>
      <c r="G12" s="161" t="str">
        <f t="shared" si="1"/>
        <v>011</v>
      </c>
      <c r="I1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" s="162" t="s">
        <v>174</v>
      </c>
      <c r="L12" s="161" t="str">
        <f t="shared" si="2"/>
        <v>011</v>
      </c>
      <c r="M12" s="205" t="s">
        <v>354</v>
      </c>
      <c r="N1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" s="161" t="s">
        <v>174</v>
      </c>
    </row>
    <row r="13" spans="1:18" x14ac:dyDescent="0.25">
      <c r="A13">
        <v>12</v>
      </c>
      <c r="B13" s="161" t="str">
        <f t="shared" si="0"/>
        <v>012</v>
      </c>
      <c r="D13" s="16">
        <f>SUMIFS(Kollektenübersicht!I:I,Kollektenübersicht!G:G,#REF!)+SUMIFS(Kollektenübersicht!K:K,Kollektenübersicht!G:G,#REF!)+SUMIFS(Anfangsbestände!F:F,Anfangsbestände!D:D,#REF!)</f>
        <v>0</v>
      </c>
      <c r="E13" s="162" t="s">
        <v>175</v>
      </c>
      <c r="G13" s="161" t="str">
        <f t="shared" si="1"/>
        <v>012</v>
      </c>
      <c r="I1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" s="162" t="s">
        <v>175</v>
      </c>
      <c r="L13" s="161" t="str">
        <f t="shared" si="2"/>
        <v>012</v>
      </c>
      <c r="M13" s="205" t="s">
        <v>355</v>
      </c>
      <c r="N1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" s="161" t="s">
        <v>175</v>
      </c>
    </row>
    <row r="14" spans="1:18" x14ac:dyDescent="0.25">
      <c r="A14">
        <v>13</v>
      </c>
      <c r="B14" s="161" t="str">
        <f t="shared" si="0"/>
        <v>013</v>
      </c>
      <c r="D14" s="16">
        <f>SUMIFS(Kollektenübersicht!I:I,Kollektenübersicht!G:G,#REF!)+SUMIFS(Kollektenübersicht!K:K,Kollektenübersicht!G:G,#REF!)+SUMIFS(Anfangsbestände!F:F,Anfangsbestände!D:D,#REF!)</f>
        <v>0</v>
      </c>
      <c r="E14" s="162" t="s">
        <v>176</v>
      </c>
      <c r="G14" s="161" t="str">
        <f t="shared" si="1"/>
        <v>013</v>
      </c>
      <c r="I1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" s="162" t="s">
        <v>176</v>
      </c>
      <c r="L14" s="161" t="str">
        <f t="shared" si="2"/>
        <v>013</v>
      </c>
      <c r="M14" s="205" t="s">
        <v>356</v>
      </c>
      <c r="N1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" s="161" t="s">
        <v>176</v>
      </c>
    </row>
    <row r="15" spans="1:18" x14ac:dyDescent="0.25">
      <c r="A15">
        <v>14</v>
      </c>
      <c r="B15" s="161" t="str">
        <f t="shared" si="0"/>
        <v>014</v>
      </c>
      <c r="D15" s="16">
        <f>SUMIFS(Kollektenübersicht!I:I,Kollektenübersicht!G:G,#REF!)+SUMIFS(Kollektenübersicht!K:K,Kollektenübersicht!G:G,#REF!)+SUMIFS(Anfangsbestände!F:F,Anfangsbestände!D:D,#REF!)</f>
        <v>0</v>
      </c>
      <c r="E15" s="162" t="s">
        <v>177</v>
      </c>
      <c r="G15" s="161" t="str">
        <f t="shared" si="1"/>
        <v>014</v>
      </c>
      <c r="I1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5" s="162" t="s">
        <v>177</v>
      </c>
      <c r="L15" s="161" t="str">
        <f t="shared" si="2"/>
        <v>014</v>
      </c>
      <c r="M15" s="205" t="s">
        <v>357</v>
      </c>
      <c r="N1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5" s="161" t="s">
        <v>177</v>
      </c>
    </row>
    <row r="16" spans="1:18" x14ac:dyDescent="0.25">
      <c r="A16">
        <v>15</v>
      </c>
      <c r="B16" s="161" t="str">
        <f t="shared" si="0"/>
        <v>015</v>
      </c>
      <c r="D16" s="16">
        <f>SUMIFS(Kollektenübersicht!I:I,Kollektenübersicht!G:G,#REF!)+SUMIFS(Kollektenübersicht!K:K,Kollektenübersicht!G:G,#REF!)+SUMIFS(Anfangsbestände!F:F,Anfangsbestände!D:D,#REF!)</f>
        <v>0</v>
      </c>
      <c r="E16" s="162" t="s">
        <v>178</v>
      </c>
      <c r="G16" s="161" t="str">
        <f t="shared" si="1"/>
        <v>015</v>
      </c>
      <c r="I1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6" s="162" t="s">
        <v>178</v>
      </c>
      <c r="L16" s="161" t="str">
        <f t="shared" si="2"/>
        <v>015</v>
      </c>
      <c r="M16" s="205" t="s">
        <v>358</v>
      </c>
      <c r="N1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6" s="161" t="s">
        <v>178</v>
      </c>
    </row>
    <row r="17" spans="1:15" x14ac:dyDescent="0.25">
      <c r="A17">
        <v>16</v>
      </c>
      <c r="B17" s="161" t="str">
        <f t="shared" si="0"/>
        <v>016</v>
      </c>
      <c r="D17" s="16">
        <f>SUMIFS(Kollektenübersicht!I:I,Kollektenübersicht!G:G,#REF!)+SUMIFS(Kollektenübersicht!K:K,Kollektenübersicht!G:G,#REF!)+SUMIFS(Anfangsbestände!F:F,Anfangsbestände!D:D,#REF!)</f>
        <v>0</v>
      </c>
      <c r="E17" s="162" t="s">
        <v>179</v>
      </c>
      <c r="G17" s="161" t="str">
        <f t="shared" si="1"/>
        <v>016</v>
      </c>
      <c r="I1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7" s="162" t="s">
        <v>179</v>
      </c>
      <c r="L17" s="161" t="str">
        <f t="shared" si="2"/>
        <v>016</v>
      </c>
      <c r="M17" s="205" t="s">
        <v>359</v>
      </c>
      <c r="N1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7" s="161" t="s">
        <v>179</v>
      </c>
    </row>
    <row r="18" spans="1:15" x14ac:dyDescent="0.25">
      <c r="A18">
        <v>17</v>
      </c>
      <c r="B18" s="161" t="str">
        <f t="shared" si="0"/>
        <v>017</v>
      </c>
      <c r="D18" s="16">
        <f>SUMIFS(Kollektenübersicht!I:I,Kollektenübersicht!G:G,#REF!)+SUMIFS(Kollektenübersicht!K:K,Kollektenübersicht!G:G,#REF!)+SUMIFS(Anfangsbestände!F:F,Anfangsbestände!D:D,#REF!)</f>
        <v>0</v>
      </c>
      <c r="E18" s="162" t="s">
        <v>180</v>
      </c>
      <c r="G18" s="161" t="str">
        <f t="shared" si="1"/>
        <v>017</v>
      </c>
      <c r="I1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8" s="162" t="s">
        <v>180</v>
      </c>
      <c r="L18" s="161" t="str">
        <f t="shared" si="2"/>
        <v>017</v>
      </c>
      <c r="M18" s="205" t="s">
        <v>360</v>
      </c>
      <c r="N1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8" s="161" t="s">
        <v>180</v>
      </c>
    </row>
    <row r="19" spans="1:15" x14ac:dyDescent="0.25">
      <c r="A19">
        <v>18</v>
      </c>
      <c r="B19" s="161" t="str">
        <f t="shared" si="0"/>
        <v>018</v>
      </c>
      <c r="D19" s="16">
        <f>SUMIFS(Kollektenübersicht!I:I,Kollektenübersicht!G:G,#REF!)+SUMIFS(Kollektenübersicht!K:K,Kollektenübersicht!G:G,#REF!)+SUMIFS(Anfangsbestände!F:F,Anfangsbestände!D:D,#REF!)</f>
        <v>0</v>
      </c>
      <c r="E19" s="162" t="s">
        <v>181</v>
      </c>
      <c r="G19" s="161" t="str">
        <f t="shared" si="1"/>
        <v>018</v>
      </c>
      <c r="I1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9" s="162" t="s">
        <v>181</v>
      </c>
      <c r="L19" s="161" t="str">
        <f t="shared" si="2"/>
        <v>018</v>
      </c>
      <c r="M19" s="205" t="s">
        <v>361</v>
      </c>
      <c r="N1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9" s="161" t="s">
        <v>181</v>
      </c>
    </row>
    <row r="20" spans="1:15" x14ac:dyDescent="0.25">
      <c r="A20">
        <v>19</v>
      </c>
      <c r="B20" s="161" t="str">
        <f t="shared" si="0"/>
        <v>019</v>
      </c>
      <c r="D20" s="16">
        <f>SUMIFS(Kollektenübersicht!I:I,Kollektenübersicht!G:G,#REF!)+SUMIFS(Kollektenübersicht!K:K,Kollektenübersicht!G:G,#REF!)+SUMIFS(Anfangsbestände!F:F,Anfangsbestände!D:D,#REF!)</f>
        <v>0</v>
      </c>
      <c r="E20" s="162" t="s">
        <v>182</v>
      </c>
      <c r="G20" s="161" t="str">
        <f t="shared" si="1"/>
        <v>019</v>
      </c>
      <c r="I2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0" s="162" t="s">
        <v>182</v>
      </c>
      <c r="L20" s="161" t="str">
        <f t="shared" si="2"/>
        <v>019</v>
      </c>
      <c r="M20" s="205" t="s">
        <v>362</v>
      </c>
      <c r="N2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0" s="161" t="s">
        <v>182</v>
      </c>
    </row>
    <row r="21" spans="1:15" x14ac:dyDescent="0.25">
      <c r="A21">
        <v>20</v>
      </c>
      <c r="B21" s="161" t="str">
        <f t="shared" si="0"/>
        <v>020</v>
      </c>
      <c r="D21" s="16">
        <f>SUMIFS(Kollektenübersicht!I:I,Kollektenübersicht!G:G,#REF!)+SUMIFS(Kollektenübersicht!K:K,Kollektenübersicht!G:G,#REF!)+SUMIFS(Anfangsbestände!F:F,Anfangsbestände!D:D,#REF!)</f>
        <v>0</v>
      </c>
      <c r="E21" s="162" t="s">
        <v>183</v>
      </c>
      <c r="G21" s="161" t="str">
        <f t="shared" si="1"/>
        <v>020</v>
      </c>
      <c r="I2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1" s="162" t="s">
        <v>183</v>
      </c>
      <c r="L21" s="161" t="str">
        <f t="shared" si="2"/>
        <v>020</v>
      </c>
      <c r="M21" s="205" t="s">
        <v>363</v>
      </c>
      <c r="N2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1" s="161" t="s">
        <v>183</v>
      </c>
    </row>
    <row r="22" spans="1:15" x14ac:dyDescent="0.25">
      <c r="A22">
        <v>21</v>
      </c>
      <c r="B22" s="161" t="str">
        <f t="shared" si="0"/>
        <v>021</v>
      </c>
      <c r="D22" s="16">
        <f>SUMIFS(Kollektenübersicht!I:I,Kollektenübersicht!G:G,#REF!)+SUMIFS(Kollektenübersicht!K:K,Kollektenübersicht!G:G,#REF!)+SUMIFS(Anfangsbestände!F:F,Anfangsbestände!D:D,#REF!)</f>
        <v>0</v>
      </c>
      <c r="E22" s="162" t="s">
        <v>184</v>
      </c>
      <c r="G22" s="161" t="str">
        <f t="shared" si="1"/>
        <v>021</v>
      </c>
      <c r="I2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2" s="162" t="s">
        <v>184</v>
      </c>
      <c r="L22" s="161" t="str">
        <f t="shared" si="2"/>
        <v>021</v>
      </c>
      <c r="M22" s="205" t="s">
        <v>364</v>
      </c>
      <c r="N2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2" s="161" t="s">
        <v>184</v>
      </c>
    </row>
    <row r="23" spans="1:15" x14ac:dyDescent="0.25">
      <c r="A23">
        <v>22</v>
      </c>
      <c r="B23" s="161" t="str">
        <f t="shared" si="0"/>
        <v>022</v>
      </c>
      <c r="D23" s="16">
        <f>SUMIFS(Kollektenübersicht!I:I,Kollektenübersicht!G:G,#REF!)+SUMIFS(Kollektenübersicht!K:K,Kollektenübersicht!G:G,#REF!)+SUMIFS(Anfangsbestände!F:F,Anfangsbestände!D:D,#REF!)</f>
        <v>0</v>
      </c>
      <c r="E23" s="162" t="s">
        <v>185</v>
      </c>
      <c r="G23" s="161" t="str">
        <f t="shared" si="1"/>
        <v>022</v>
      </c>
      <c r="I2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3" s="162" t="s">
        <v>185</v>
      </c>
      <c r="L23" s="161" t="str">
        <f t="shared" si="2"/>
        <v>022</v>
      </c>
      <c r="M23" s="205" t="s">
        <v>365</v>
      </c>
      <c r="N2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3" s="161" t="s">
        <v>185</v>
      </c>
    </row>
    <row r="24" spans="1:15" x14ac:dyDescent="0.25">
      <c r="A24">
        <v>23</v>
      </c>
      <c r="B24" s="161" t="str">
        <f t="shared" si="0"/>
        <v>023</v>
      </c>
      <c r="D24" s="16">
        <f>SUMIFS(Kollektenübersicht!I:I,Kollektenübersicht!G:G,#REF!)+SUMIFS(Kollektenübersicht!K:K,Kollektenübersicht!G:G,#REF!)+SUMIFS(Anfangsbestände!F:F,Anfangsbestände!D:D,#REF!)</f>
        <v>0</v>
      </c>
      <c r="E24" s="162" t="s">
        <v>186</v>
      </c>
      <c r="G24" s="161" t="str">
        <f t="shared" si="1"/>
        <v>023</v>
      </c>
      <c r="I2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4" s="162" t="s">
        <v>186</v>
      </c>
      <c r="L24" s="161" t="str">
        <f t="shared" si="2"/>
        <v>023</v>
      </c>
      <c r="M24" s="205" t="s">
        <v>366</v>
      </c>
      <c r="N2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4" s="161" t="s">
        <v>186</v>
      </c>
    </row>
    <row r="25" spans="1:15" x14ac:dyDescent="0.25">
      <c r="A25">
        <v>24</v>
      </c>
      <c r="B25" s="161" t="str">
        <f t="shared" si="0"/>
        <v>024</v>
      </c>
      <c r="D25" s="16">
        <f>SUMIFS(Kollektenübersicht!I:I,Kollektenübersicht!G:G,#REF!)+SUMIFS(Kollektenübersicht!K:K,Kollektenübersicht!G:G,#REF!)+SUMIFS(Anfangsbestände!F:F,Anfangsbestände!D:D,#REF!)</f>
        <v>0</v>
      </c>
      <c r="E25" s="162" t="s">
        <v>187</v>
      </c>
      <c r="G25" s="161" t="str">
        <f t="shared" si="1"/>
        <v>024</v>
      </c>
      <c r="I2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5" s="162" t="s">
        <v>187</v>
      </c>
      <c r="L25" s="161" t="str">
        <f t="shared" si="2"/>
        <v>024</v>
      </c>
      <c r="M25" s="205" t="s">
        <v>367</v>
      </c>
      <c r="N2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5" s="161" t="s">
        <v>187</v>
      </c>
    </row>
    <row r="26" spans="1:15" x14ac:dyDescent="0.25">
      <c r="A26">
        <v>25</v>
      </c>
      <c r="B26" s="161" t="str">
        <f t="shared" si="0"/>
        <v>025</v>
      </c>
      <c r="D26" s="16">
        <f>SUMIFS(Kollektenübersicht!I:I,Kollektenübersicht!G:G,#REF!)+SUMIFS(Kollektenübersicht!K:K,Kollektenübersicht!G:G,#REF!)+SUMIFS(Anfangsbestände!F:F,Anfangsbestände!D:D,#REF!)</f>
        <v>0</v>
      </c>
      <c r="E26" s="162" t="s">
        <v>188</v>
      </c>
      <c r="G26" s="161" t="str">
        <f t="shared" si="1"/>
        <v>025</v>
      </c>
      <c r="I2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6" s="162" t="s">
        <v>188</v>
      </c>
      <c r="L26" s="161" t="str">
        <f t="shared" si="2"/>
        <v>025</v>
      </c>
      <c r="M26" s="205" t="s">
        <v>368</v>
      </c>
      <c r="N2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6" s="161" t="s">
        <v>188</v>
      </c>
    </row>
    <row r="27" spans="1:15" x14ac:dyDescent="0.25">
      <c r="A27">
        <v>26</v>
      </c>
      <c r="B27" s="161" t="str">
        <f t="shared" si="0"/>
        <v>026</v>
      </c>
      <c r="D27" s="16">
        <f>SUMIFS(Kollektenübersicht!I:I,Kollektenübersicht!G:G,#REF!)+SUMIFS(Kollektenübersicht!K:K,Kollektenübersicht!G:G,#REF!)+SUMIFS(Anfangsbestände!F:F,Anfangsbestände!D:D,#REF!)</f>
        <v>0</v>
      </c>
      <c r="E27" s="162" t="s">
        <v>189</v>
      </c>
      <c r="G27" s="161" t="str">
        <f t="shared" si="1"/>
        <v>026</v>
      </c>
      <c r="I2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7" s="162" t="s">
        <v>189</v>
      </c>
      <c r="L27" s="161" t="str">
        <f t="shared" si="2"/>
        <v>026</v>
      </c>
      <c r="M27" s="205" t="s">
        <v>369</v>
      </c>
      <c r="N2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7" s="161" t="s">
        <v>189</v>
      </c>
    </row>
    <row r="28" spans="1:15" x14ac:dyDescent="0.25">
      <c r="A28">
        <v>27</v>
      </c>
      <c r="B28" s="161" t="str">
        <f t="shared" si="0"/>
        <v>027</v>
      </c>
      <c r="D28" s="16">
        <f>SUMIFS(Kollektenübersicht!I:I,Kollektenübersicht!G:G,#REF!)+SUMIFS(Kollektenübersicht!K:K,Kollektenübersicht!G:G,#REF!)+SUMIFS(Anfangsbestände!F:F,Anfangsbestände!D:D,#REF!)</f>
        <v>0</v>
      </c>
      <c r="E28" s="162" t="s">
        <v>190</v>
      </c>
      <c r="G28" s="161" t="str">
        <f t="shared" si="1"/>
        <v>027</v>
      </c>
      <c r="I2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8" s="162" t="s">
        <v>190</v>
      </c>
      <c r="L28" s="161" t="str">
        <f t="shared" si="2"/>
        <v>027</v>
      </c>
      <c r="M28" s="205" t="s">
        <v>370</v>
      </c>
      <c r="N2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8" s="161" t="s">
        <v>190</v>
      </c>
    </row>
    <row r="29" spans="1:15" x14ac:dyDescent="0.25">
      <c r="A29">
        <v>28</v>
      </c>
      <c r="B29" s="161" t="str">
        <f t="shared" si="0"/>
        <v>028</v>
      </c>
      <c r="D29" s="16">
        <f>SUMIFS(Kollektenübersicht!I:I,Kollektenübersicht!G:G,#REF!)+SUMIFS(Kollektenübersicht!K:K,Kollektenübersicht!G:G,#REF!)+SUMIFS(Anfangsbestände!F:F,Anfangsbestände!D:D,#REF!)</f>
        <v>0</v>
      </c>
      <c r="E29" s="162" t="s">
        <v>191</v>
      </c>
      <c r="G29" s="161" t="str">
        <f t="shared" si="1"/>
        <v>028</v>
      </c>
      <c r="I2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9" s="162" t="s">
        <v>191</v>
      </c>
      <c r="L29" s="161" t="str">
        <f t="shared" si="2"/>
        <v>028</v>
      </c>
      <c r="M29" s="205" t="s">
        <v>371</v>
      </c>
      <c r="N2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9" s="161" t="s">
        <v>191</v>
      </c>
    </row>
    <row r="30" spans="1:15" x14ac:dyDescent="0.25">
      <c r="A30">
        <v>29</v>
      </c>
      <c r="B30" s="161" t="str">
        <f t="shared" si="0"/>
        <v>029</v>
      </c>
      <c r="D30" s="16">
        <f>SUMIFS(Kollektenübersicht!I:I,Kollektenübersicht!G:G,#REF!)+SUMIFS(Kollektenübersicht!K:K,Kollektenübersicht!G:G,#REF!)+SUMIFS(Anfangsbestände!F:F,Anfangsbestände!D:D,#REF!)</f>
        <v>0</v>
      </c>
      <c r="E30" s="162" t="s">
        <v>192</v>
      </c>
      <c r="G30" s="161" t="str">
        <f t="shared" si="1"/>
        <v>029</v>
      </c>
      <c r="I3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0" s="162" t="s">
        <v>192</v>
      </c>
      <c r="L30" s="161" t="str">
        <f t="shared" si="2"/>
        <v>029</v>
      </c>
      <c r="M30" s="205" t="s">
        <v>372</v>
      </c>
      <c r="N3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0" s="161" t="s">
        <v>192</v>
      </c>
    </row>
    <row r="31" spans="1:15" x14ac:dyDescent="0.25">
      <c r="A31">
        <v>30</v>
      </c>
      <c r="B31" s="161" t="str">
        <f t="shared" si="0"/>
        <v>030</v>
      </c>
      <c r="D31" s="16">
        <f>SUMIFS(Kollektenübersicht!I:I,Kollektenübersicht!G:G,#REF!)+SUMIFS(Kollektenübersicht!K:K,Kollektenübersicht!G:G,#REF!)+SUMIFS(Anfangsbestände!F:F,Anfangsbestände!D:D,#REF!)</f>
        <v>0</v>
      </c>
      <c r="E31" s="162" t="s">
        <v>193</v>
      </c>
      <c r="G31" s="161" t="str">
        <f t="shared" si="1"/>
        <v>030</v>
      </c>
      <c r="I3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1" s="162" t="s">
        <v>193</v>
      </c>
      <c r="L31" s="161" t="str">
        <f t="shared" si="2"/>
        <v>030</v>
      </c>
      <c r="M31" s="205" t="s">
        <v>373</v>
      </c>
      <c r="N3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1" s="161" t="s">
        <v>193</v>
      </c>
    </row>
    <row r="32" spans="1:15" x14ac:dyDescent="0.25">
      <c r="A32">
        <v>31</v>
      </c>
      <c r="B32" s="161" t="str">
        <f t="shared" si="0"/>
        <v>031</v>
      </c>
      <c r="D32" s="16">
        <f>SUMIFS(Kollektenübersicht!I:I,Kollektenübersicht!G:G,#REF!)+SUMIFS(Kollektenübersicht!K:K,Kollektenübersicht!G:G,#REF!)+SUMIFS(Anfangsbestände!F:F,Anfangsbestände!D:D,#REF!)</f>
        <v>0</v>
      </c>
      <c r="E32" s="162" t="s">
        <v>194</v>
      </c>
      <c r="G32" s="161" t="str">
        <f t="shared" si="1"/>
        <v>031</v>
      </c>
      <c r="I3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2" s="162" t="s">
        <v>194</v>
      </c>
      <c r="L32" s="161" t="str">
        <f t="shared" si="2"/>
        <v>031</v>
      </c>
      <c r="M32" s="205" t="s">
        <v>374</v>
      </c>
      <c r="N3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2" s="161" t="s">
        <v>194</v>
      </c>
    </row>
    <row r="33" spans="1:15" x14ac:dyDescent="0.25">
      <c r="A33">
        <v>32</v>
      </c>
      <c r="B33" s="161" t="str">
        <f t="shared" si="0"/>
        <v>032</v>
      </c>
      <c r="D33" s="16">
        <f>SUMIFS(Kollektenübersicht!I:I,Kollektenübersicht!G:G,#REF!)+SUMIFS(Kollektenübersicht!K:K,Kollektenübersicht!G:G,#REF!)+SUMIFS(Anfangsbestände!F:F,Anfangsbestände!D:D,#REF!)</f>
        <v>0</v>
      </c>
      <c r="E33" s="162" t="s">
        <v>195</v>
      </c>
      <c r="G33" s="161" t="str">
        <f t="shared" si="1"/>
        <v>032</v>
      </c>
      <c r="I3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3" s="162" t="s">
        <v>195</v>
      </c>
      <c r="L33" s="161" t="str">
        <f t="shared" si="2"/>
        <v>032</v>
      </c>
      <c r="M33" s="205" t="s">
        <v>374</v>
      </c>
      <c r="N3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3" s="161" t="s">
        <v>195</v>
      </c>
    </row>
    <row r="34" spans="1:15" x14ac:dyDescent="0.25">
      <c r="A34">
        <v>33</v>
      </c>
      <c r="B34" s="161" t="str">
        <f t="shared" si="0"/>
        <v>033</v>
      </c>
      <c r="D34" s="16">
        <f>SUMIFS(Kollektenübersicht!I:I,Kollektenübersicht!G:G,#REF!)+SUMIFS(Kollektenübersicht!K:K,Kollektenübersicht!G:G,#REF!)+SUMIFS(Anfangsbestände!F:F,Anfangsbestände!D:D,#REF!)</f>
        <v>0</v>
      </c>
      <c r="E34" s="162" t="s">
        <v>196</v>
      </c>
      <c r="G34" s="161" t="str">
        <f t="shared" si="1"/>
        <v>033</v>
      </c>
      <c r="I3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4" s="162" t="s">
        <v>196</v>
      </c>
      <c r="L34" s="161" t="str">
        <f t="shared" si="2"/>
        <v>033</v>
      </c>
      <c r="M34" s="205" t="s">
        <v>374</v>
      </c>
      <c r="N3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4" s="161" t="s">
        <v>196</v>
      </c>
    </row>
    <row r="35" spans="1:15" x14ac:dyDescent="0.25">
      <c r="A35">
        <v>34</v>
      </c>
      <c r="B35" s="161" t="str">
        <f t="shared" si="0"/>
        <v>034</v>
      </c>
      <c r="D35" s="16">
        <f>SUMIFS(Kollektenübersicht!I:I,Kollektenübersicht!G:G,#REF!)+SUMIFS(Kollektenübersicht!K:K,Kollektenübersicht!G:G,#REF!)+SUMIFS(Anfangsbestände!F:F,Anfangsbestände!D:D,#REF!)</f>
        <v>0</v>
      </c>
      <c r="E35" s="162" t="s">
        <v>197</v>
      </c>
      <c r="G35" s="161" t="str">
        <f t="shared" si="1"/>
        <v>034</v>
      </c>
      <c r="I3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5" s="162" t="s">
        <v>197</v>
      </c>
      <c r="L35" s="161" t="str">
        <f t="shared" si="2"/>
        <v>034</v>
      </c>
      <c r="N3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5" s="161" t="s">
        <v>197</v>
      </c>
    </row>
    <row r="36" spans="1:15" x14ac:dyDescent="0.25">
      <c r="A36">
        <v>35</v>
      </c>
      <c r="B36" s="161" t="str">
        <f t="shared" si="0"/>
        <v>035</v>
      </c>
      <c r="D36" s="16">
        <f>SUMIFS(Kollektenübersicht!I:I,Kollektenübersicht!G:G,#REF!)+SUMIFS(Kollektenübersicht!K:K,Kollektenübersicht!G:G,#REF!)+SUMIFS(Anfangsbestände!F:F,Anfangsbestände!D:D,#REF!)</f>
        <v>0</v>
      </c>
      <c r="E36" s="162" t="s">
        <v>198</v>
      </c>
      <c r="G36" s="161" t="str">
        <f t="shared" si="1"/>
        <v>035</v>
      </c>
      <c r="I3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6" s="162" t="s">
        <v>198</v>
      </c>
      <c r="L36" s="161" t="str">
        <f t="shared" si="2"/>
        <v>035</v>
      </c>
      <c r="N3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6" s="161" t="s">
        <v>198</v>
      </c>
    </row>
    <row r="37" spans="1:15" x14ac:dyDescent="0.25">
      <c r="A37">
        <v>36</v>
      </c>
      <c r="B37" s="161" t="str">
        <f t="shared" si="0"/>
        <v>036</v>
      </c>
      <c r="D37" s="16">
        <f>SUMIFS(Kollektenübersicht!I:I,Kollektenübersicht!G:G,#REF!)+SUMIFS(Kollektenübersicht!K:K,Kollektenübersicht!G:G,#REF!)+SUMIFS(Anfangsbestände!F:F,Anfangsbestände!D:D,#REF!)</f>
        <v>0</v>
      </c>
      <c r="E37" s="162" t="s">
        <v>199</v>
      </c>
      <c r="G37" s="161" t="str">
        <f t="shared" si="1"/>
        <v>036</v>
      </c>
      <c r="I3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7" s="162" t="s">
        <v>199</v>
      </c>
      <c r="L37" s="161" t="str">
        <f t="shared" si="2"/>
        <v>036</v>
      </c>
      <c r="N3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7" s="161" t="s">
        <v>199</v>
      </c>
    </row>
    <row r="38" spans="1:15" x14ac:dyDescent="0.25">
      <c r="A38">
        <v>37</v>
      </c>
      <c r="B38" s="161" t="str">
        <f t="shared" si="0"/>
        <v>037</v>
      </c>
      <c r="D38" s="16">
        <f>SUMIFS(Kollektenübersicht!I:I,Kollektenübersicht!G:G,#REF!)+SUMIFS(Kollektenübersicht!K:K,Kollektenübersicht!G:G,#REF!)+SUMIFS(Anfangsbestände!F:F,Anfangsbestände!D:D,#REF!)</f>
        <v>0</v>
      </c>
      <c r="E38" s="162" t="s">
        <v>200</v>
      </c>
      <c r="G38" s="161" t="str">
        <f t="shared" si="1"/>
        <v>037</v>
      </c>
      <c r="I3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8" s="162" t="s">
        <v>200</v>
      </c>
      <c r="L38" s="161" t="str">
        <f t="shared" si="2"/>
        <v>037</v>
      </c>
      <c r="N3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8" s="161" t="s">
        <v>200</v>
      </c>
    </row>
    <row r="39" spans="1:15" x14ac:dyDescent="0.25">
      <c r="A39">
        <v>38</v>
      </c>
      <c r="B39" s="161" t="str">
        <f t="shared" si="0"/>
        <v>038</v>
      </c>
      <c r="D39" s="16">
        <f>SUMIFS(Kollektenübersicht!I:I,Kollektenübersicht!G:G,#REF!)+SUMIFS(Kollektenübersicht!K:K,Kollektenübersicht!G:G,#REF!)+SUMIFS(Anfangsbestände!F:F,Anfangsbestände!D:D,#REF!)</f>
        <v>0</v>
      </c>
      <c r="E39" s="162" t="s">
        <v>201</v>
      </c>
      <c r="G39" s="161" t="str">
        <f t="shared" si="1"/>
        <v>038</v>
      </c>
      <c r="I3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9" s="162" t="s">
        <v>201</v>
      </c>
      <c r="L39" s="161" t="str">
        <f t="shared" si="2"/>
        <v>038</v>
      </c>
      <c r="N3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9" s="161" t="s">
        <v>201</v>
      </c>
    </row>
    <row r="40" spans="1:15" x14ac:dyDescent="0.25">
      <c r="A40">
        <v>39</v>
      </c>
      <c r="B40" s="161" t="str">
        <f t="shared" si="0"/>
        <v>039</v>
      </c>
      <c r="D40" s="16">
        <f>SUMIFS(Kollektenübersicht!I:I,Kollektenübersicht!G:G,#REF!)+SUMIFS(Kollektenübersicht!K:K,Kollektenübersicht!G:G,#REF!)+SUMIFS(Anfangsbestände!F:F,Anfangsbestände!D:D,#REF!)</f>
        <v>0</v>
      </c>
      <c r="E40" s="162" t="s">
        <v>202</v>
      </c>
      <c r="G40" s="161" t="str">
        <f t="shared" si="1"/>
        <v>039</v>
      </c>
      <c r="I4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0" s="162" t="s">
        <v>202</v>
      </c>
      <c r="L40" s="161" t="str">
        <f t="shared" si="2"/>
        <v>039</v>
      </c>
      <c r="N4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0" s="161" t="s">
        <v>202</v>
      </c>
    </row>
    <row r="41" spans="1:15" x14ac:dyDescent="0.25">
      <c r="A41">
        <v>40</v>
      </c>
      <c r="B41" s="161" t="str">
        <f t="shared" si="0"/>
        <v>040</v>
      </c>
      <c r="D41" s="16">
        <f>SUMIFS(Kollektenübersicht!I:I,Kollektenübersicht!G:G,#REF!)+SUMIFS(Kollektenübersicht!K:K,Kollektenübersicht!G:G,#REF!)+SUMIFS(Anfangsbestände!F:F,Anfangsbestände!D:D,#REF!)</f>
        <v>0</v>
      </c>
      <c r="E41" s="162" t="s">
        <v>203</v>
      </c>
      <c r="G41" s="161" t="str">
        <f t="shared" si="1"/>
        <v>040</v>
      </c>
      <c r="I4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1" s="162" t="s">
        <v>203</v>
      </c>
      <c r="L41" s="161" t="str">
        <f t="shared" si="2"/>
        <v>040</v>
      </c>
      <c r="N4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1" s="161" t="s">
        <v>203</v>
      </c>
    </row>
    <row r="42" spans="1:15" x14ac:dyDescent="0.25">
      <c r="A42">
        <v>41</v>
      </c>
      <c r="B42" s="161" t="str">
        <f t="shared" si="0"/>
        <v>041</v>
      </c>
      <c r="D42" s="16">
        <f>SUMIFS(Kollektenübersicht!I:I,Kollektenübersicht!G:G,#REF!)+SUMIFS(Kollektenübersicht!K:K,Kollektenübersicht!G:G,#REF!)+SUMIFS(Anfangsbestände!F:F,Anfangsbestände!D:D,#REF!)</f>
        <v>0</v>
      </c>
      <c r="E42" s="162" t="s">
        <v>204</v>
      </c>
      <c r="G42" s="161" t="str">
        <f t="shared" si="1"/>
        <v>041</v>
      </c>
      <c r="I4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2" s="162" t="s">
        <v>204</v>
      </c>
      <c r="L42" s="161" t="str">
        <f t="shared" si="2"/>
        <v>041</v>
      </c>
      <c r="N4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2" s="161" t="s">
        <v>204</v>
      </c>
    </row>
    <row r="43" spans="1:15" x14ac:dyDescent="0.25">
      <c r="A43">
        <v>42</v>
      </c>
      <c r="B43" s="161" t="str">
        <f t="shared" si="0"/>
        <v>042</v>
      </c>
      <c r="D43" s="16">
        <f>SUMIFS(Kollektenübersicht!I:I,Kollektenübersicht!G:G,#REF!)+SUMIFS(Kollektenübersicht!K:K,Kollektenübersicht!G:G,#REF!)+SUMIFS(Anfangsbestände!F:F,Anfangsbestände!D:D,#REF!)</f>
        <v>0</v>
      </c>
      <c r="E43" s="162" t="s">
        <v>205</v>
      </c>
      <c r="G43" s="161" t="str">
        <f t="shared" si="1"/>
        <v>042</v>
      </c>
      <c r="I4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3" s="162" t="s">
        <v>205</v>
      </c>
      <c r="L43" s="161" t="str">
        <f t="shared" si="2"/>
        <v>042</v>
      </c>
      <c r="N4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3" s="161" t="s">
        <v>205</v>
      </c>
    </row>
    <row r="44" spans="1:15" x14ac:dyDescent="0.25">
      <c r="A44">
        <v>43</v>
      </c>
      <c r="B44" s="161" t="str">
        <f t="shared" si="0"/>
        <v>043</v>
      </c>
      <c r="D44" s="16">
        <f>SUMIFS(Kollektenübersicht!I:I,Kollektenübersicht!G:G,#REF!)+SUMIFS(Kollektenübersicht!K:K,Kollektenübersicht!G:G,#REF!)+SUMIFS(Anfangsbestände!F:F,Anfangsbestände!D:D,#REF!)</f>
        <v>0</v>
      </c>
      <c r="E44" s="162" t="s">
        <v>206</v>
      </c>
      <c r="G44" s="161" t="str">
        <f t="shared" si="1"/>
        <v>043</v>
      </c>
      <c r="I4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4" s="162" t="s">
        <v>206</v>
      </c>
      <c r="L44" s="161" t="str">
        <f t="shared" si="2"/>
        <v>043</v>
      </c>
      <c r="N4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4" s="161" t="s">
        <v>206</v>
      </c>
    </row>
    <row r="45" spans="1:15" x14ac:dyDescent="0.25">
      <c r="A45">
        <v>44</v>
      </c>
      <c r="B45" s="161" t="str">
        <f t="shared" si="0"/>
        <v>044</v>
      </c>
      <c r="D45" s="16">
        <f>SUMIFS(Kollektenübersicht!I:I,Kollektenübersicht!G:G,#REF!)+SUMIFS(Kollektenübersicht!K:K,Kollektenübersicht!G:G,#REF!)+SUMIFS(Anfangsbestände!F:F,Anfangsbestände!D:D,#REF!)</f>
        <v>0</v>
      </c>
      <c r="E45" s="162" t="s">
        <v>207</v>
      </c>
      <c r="G45" s="161" t="str">
        <f t="shared" si="1"/>
        <v>044</v>
      </c>
      <c r="I4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5" s="162" t="s">
        <v>207</v>
      </c>
      <c r="L45" s="161" t="str">
        <f t="shared" si="2"/>
        <v>044</v>
      </c>
      <c r="N4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5" s="161" t="s">
        <v>207</v>
      </c>
    </row>
    <row r="46" spans="1:15" x14ac:dyDescent="0.25">
      <c r="A46">
        <v>45</v>
      </c>
      <c r="B46" s="161" t="str">
        <f t="shared" si="0"/>
        <v>045</v>
      </c>
      <c r="D46" s="16">
        <f>SUMIFS(Kollektenübersicht!I:I,Kollektenübersicht!G:G,#REF!)+SUMIFS(Kollektenübersicht!K:K,Kollektenübersicht!G:G,#REF!)+SUMIFS(Anfangsbestände!F:F,Anfangsbestände!D:D,#REF!)</f>
        <v>0</v>
      </c>
      <c r="E46" s="162" t="s">
        <v>208</v>
      </c>
      <c r="G46" s="161" t="str">
        <f t="shared" si="1"/>
        <v>045</v>
      </c>
      <c r="I4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6" s="162" t="s">
        <v>208</v>
      </c>
      <c r="L46" s="161" t="str">
        <f t="shared" si="2"/>
        <v>045</v>
      </c>
      <c r="N4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6" s="161" t="s">
        <v>208</v>
      </c>
    </row>
    <row r="47" spans="1:15" x14ac:dyDescent="0.25">
      <c r="A47">
        <v>46</v>
      </c>
      <c r="B47" s="161" t="str">
        <f t="shared" si="0"/>
        <v>046</v>
      </c>
      <c r="D47" s="16">
        <f>SUMIFS(Kollektenübersicht!I:I,Kollektenübersicht!G:G,#REF!)+SUMIFS(Kollektenübersicht!K:K,Kollektenübersicht!G:G,#REF!)+SUMIFS(Anfangsbestände!F:F,Anfangsbestände!D:D,#REF!)</f>
        <v>0</v>
      </c>
      <c r="E47" s="162" t="s">
        <v>209</v>
      </c>
      <c r="G47" s="161" t="str">
        <f t="shared" si="1"/>
        <v>046</v>
      </c>
      <c r="I4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7" s="162" t="s">
        <v>209</v>
      </c>
      <c r="L47" s="161" t="str">
        <f t="shared" si="2"/>
        <v>046</v>
      </c>
      <c r="N4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7" s="161" t="s">
        <v>209</v>
      </c>
    </row>
    <row r="48" spans="1:15" x14ac:dyDescent="0.25">
      <c r="A48">
        <v>47</v>
      </c>
      <c r="B48" s="161" t="str">
        <f t="shared" si="0"/>
        <v>047</v>
      </c>
      <c r="D48" s="16">
        <f>SUMIFS(Kollektenübersicht!I:I,Kollektenübersicht!G:G,#REF!)+SUMIFS(Kollektenübersicht!K:K,Kollektenübersicht!G:G,#REF!)+SUMIFS(Anfangsbestände!F:F,Anfangsbestände!D:D,#REF!)</f>
        <v>0</v>
      </c>
      <c r="E48" s="162" t="s">
        <v>210</v>
      </c>
      <c r="G48" s="161" t="str">
        <f t="shared" si="1"/>
        <v>047</v>
      </c>
      <c r="I4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8" s="162" t="s">
        <v>210</v>
      </c>
      <c r="L48" s="161" t="str">
        <f t="shared" si="2"/>
        <v>047</v>
      </c>
      <c r="N4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8" s="161" t="s">
        <v>210</v>
      </c>
    </row>
    <row r="49" spans="1:15" x14ac:dyDescent="0.25">
      <c r="A49">
        <v>48</v>
      </c>
      <c r="B49" s="161" t="str">
        <f t="shared" si="0"/>
        <v>048</v>
      </c>
      <c r="D49" s="16">
        <f>SUMIFS(Kollektenübersicht!I:I,Kollektenübersicht!G:G,#REF!)+SUMIFS(Kollektenübersicht!K:K,Kollektenübersicht!G:G,#REF!)+SUMIFS(Anfangsbestände!F:F,Anfangsbestände!D:D,#REF!)</f>
        <v>0</v>
      </c>
      <c r="E49" s="162" t="s">
        <v>211</v>
      </c>
      <c r="G49" s="161" t="str">
        <f t="shared" si="1"/>
        <v>048</v>
      </c>
      <c r="I4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9" s="162" t="s">
        <v>211</v>
      </c>
      <c r="L49" s="161" t="str">
        <f t="shared" si="2"/>
        <v>048</v>
      </c>
      <c r="N4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9" s="161" t="s">
        <v>211</v>
      </c>
    </row>
    <row r="50" spans="1:15" x14ac:dyDescent="0.25">
      <c r="A50">
        <v>49</v>
      </c>
      <c r="B50" s="161" t="str">
        <f t="shared" si="0"/>
        <v>049</v>
      </c>
      <c r="D50" s="16">
        <f>SUMIFS(Kollektenübersicht!I:I,Kollektenübersicht!G:G,#REF!)+SUMIFS(Kollektenübersicht!K:K,Kollektenübersicht!G:G,#REF!)+SUMIFS(Anfangsbestände!F:F,Anfangsbestände!D:D,#REF!)</f>
        <v>0</v>
      </c>
      <c r="E50" s="162" t="s">
        <v>212</v>
      </c>
      <c r="G50" s="161" t="str">
        <f t="shared" si="1"/>
        <v>049</v>
      </c>
      <c r="I5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0" s="162" t="s">
        <v>212</v>
      </c>
      <c r="L50" s="161" t="str">
        <f t="shared" si="2"/>
        <v>049</v>
      </c>
      <c r="N5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0" s="161" t="s">
        <v>212</v>
      </c>
    </row>
    <row r="51" spans="1:15" x14ac:dyDescent="0.25">
      <c r="A51">
        <v>50</v>
      </c>
      <c r="B51" s="161" t="str">
        <f t="shared" si="0"/>
        <v>050</v>
      </c>
      <c r="D51" s="16">
        <f>SUMIFS(Kollektenübersicht!I:I,Kollektenübersicht!G:G,#REF!)+SUMIFS(Kollektenübersicht!K:K,Kollektenübersicht!G:G,#REF!)+SUMIFS(Anfangsbestände!F:F,Anfangsbestände!D:D,#REF!)</f>
        <v>0</v>
      </c>
      <c r="E51" s="162" t="s">
        <v>213</v>
      </c>
      <c r="G51" s="161" t="str">
        <f t="shared" si="1"/>
        <v>050</v>
      </c>
      <c r="I5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1" s="162" t="s">
        <v>213</v>
      </c>
      <c r="L51" s="161" t="str">
        <f t="shared" si="2"/>
        <v>050</v>
      </c>
      <c r="N5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1" s="161" t="s">
        <v>213</v>
      </c>
    </row>
    <row r="52" spans="1:15" x14ac:dyDescent="0.25">
      <c r="A52">
        <v>51</v>
      </c>
      <c r="B52" s="161" t="str">
        <f t="shared" si="0"/>
        <v>051</v>
      </c>
      <c r="D52" s="16">
        <f>SUMIFS(Kollektenübersicht!I:I,Kollektenübersicht!G:G,#REF!)+SUMIFS(Kollektenübersicht!K:K,Kollektenübersicht!G:G,#REF!)+SUMIFS(Anfangsbestände!F:F,Anfangsbestände!D:D,#REF!)</f>
        <v>0</v>
      </c>
      <c r="E52" s="162" t="s">
        <v>214</v>
      </c>
      <c r="G52" s="161" t="str">
        <f t="shared" si="1"/>
        <v>051</v>
      </c>
      <c r="I5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2" s="162" t="s">
        <v>214</v>
      </c>
      <c r="L52" s="161" t="str">
        <f t="shared" si="2"/>
        <v>051</v>
      </c>
      <c r="N5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2" s="161" t="s">
        <v>214</v>
      </c>
    </row>
    <row r="53" spans="1:15" x14ac:dyDescent="0.25">
      <c r="A53">
        <v>52</v>
      </c>
      <c r="B53" s="161" t="str">
        <f t="shared" si="0"/>
        <v>052</v>
      </c>
      <c r="D53" s="16">
        <f>SUMIFS(Kollektenübersicht!I:I,Kollektenübersicht!G:G,#REF!)+SUMIFS(Kollektenübersicht!K:K,Kollektenübersicht!G:G,#REF!)+SUMIFS(Anfangsbestände!F:F,Anfangsbestände!D:D,#REF!)</f>
        <v>0</v>
      </c>
      <c r="E53" s="162" t="s">
        <v>215</v>
      </c>
      <c r="G53" s="161" t="str">
        <f t="shared" si="1"/>
        <v>052</v>
      </c>
      <c r="I5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3" s="162" t="s">
        <v>215</v>
      </c>
      <c r="L53" s="161" t="str">
        <f t="shared" si="2"/>
        <v>052</v>
      </c>
      <c r="N5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3" s="161" t="s">
        <v>215</v>
      </c>
    </row>
    <row r="54" spans="1:15" x14ac:dyDescent="0.25">
      <c r="A54">
        <v>53</v>
      </c>
      <c r="B54" s="161" t="str">
        <f t="shared" si="0"/>
        <v>053</v>
      </c>
      <c r="D54" s="16">
        <f>SUMIFS(Kollektenübersicht!I:I,Kollektenübersicht!G:G,#REF!)+SUMIFS(Kollektenübersicht!K:K,Kollektenübersicht!G:G,#REF!)+SUMIFS(Anfangsbestände!F:F,Anfangsbestände!D:D,#REF!)</f>
        <v>0</v>
      </c>
      <c r="E54" s="162" t="s">
        <v>216</v>
      </c>
      <c r="G54" s="161" t="str">
        <f t="shared" si="1"/>
        <v>053</v>
      </c>
      <c r="I5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4" s="162" t="s">
        <v>216</v>
      </c>
      <c r="L54" s="161" t="str">
        <f t="shared" si="2"/>
        <v>053</v>
      </c>
      <c r="N5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4" s="161" t="s">
        <v>216</v>
      </c>
    </row>
    <row r="55" spans="1:15" x14ac:dyDescent="0.25">
      <c r="A55">
        <v>54</v>
      </c>
      <c r="B55" s="161" t="str">
        <f t="shared" si="0"/>
        <v>054</v>
      </c>
      <c r="D55" s="16">
        <f>SUMIFS(Kollektenübersicht!I:I,Kollektenübersicht!G:G,#REF!)+SUMIFS(Kollektenübersicht!K:K,Kollektenübersicht!G:G,#REF!)+SUMIFS(Anfangsbestände!F:F,Anfangsbestände!D:D,#REF!)</f>
        <v>0</v>
      </c>
      <c r="E55" s="162" t="s">
        <v>217</v>
      </c>
      <c r="G55" s="161" t="str">
        <f t="shared" si="1"/>
        <v>054</v>
      </c>
      <c r="I5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5" s="162" t="s">
        <v>217</v>
      </c>
      <c r="L55" s="161" t="str">
        <f t="shared" si="2"/>
        <v>054</v>
      </c>
      <c r="N5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5" s="161" t="s">
        <v>217</v>
      </c>
    </row>
    <row r="56" spans="1:15" x14ac:dyDescent="0.25">
      <c r="A56">
        <v>55</v>
      </c>
      <c r="B56" s="161" t="str">
        <f t="shared" si="0"/>
        <v>055</v>
      </c>
      <c r="D56" s="16">
        <f>SUMIFS(Kollektenübersicht!I:I,Kollektenübersicht!G:G,#REF!)+SUMIFS(Kollektenübersicht!K:K,Kollektenübersicht!G:G,#REF!)+SUMIFS(Anfangsbestände!F:F,Anfangsbestände!D:D,#REF!)</f>
        <v>0</v>
      </c>
      <c r="E56" s="162" t="s">
        <v>218</v>
      </c>
      <c r="G56" s="161" t="str">
        <f t="shared" si="1"/>
        <v>055</v>
      </c>
      <c r="I5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6" s="162" t="s">
        <v>218</v>
      </c>
      <c r="L56" s="161" t="str">
        <f t="shared" si="2"/>
        <v>055</v>
      </c>
      <c r="N5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6" s="161" t="s">
        <v>218</v>
      </c>
    </row>
    <row r="57" spans="1:15" x14ac:dyDescent="0.25">
      <c r="A57">
        <v>56</v>
      </c>
      <c r="B57" s="161" t="str">
        <f t="shared" si="0"/>
        <v>056</v>
      </c>
      <c r="D57" s="16">
        <f>SUMIFS(Kollektenübersicht!I:I,Kollektenübersicht!G:G,#REF!)+SUMIFS(Kollektenübersicht!K:K,Kollektenübersicht!G:G,#REF!)+SUMIFS(Anfangsbestände!F:F,Anfangsbestände!D:D,#REF!)</f>
        <v>0</v>
      </c>
      <c r="E57" s="162" t="s">
        <v>219</v>
      </c>
      <c r="G57" s="161" t="str">
        <f t="shared" si="1"/>
        <v>056</v>
      </c>
      <c r="I5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7" s="162" t="s">
        <v>219</v>
      </c>
      <c r="L57" s="161" t="str">
        <f t="shared" si="2"/>
        <v>056</v>
      </c>
      <c r="N5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7" s="161" t="s">
        <v>219</v>
      </c>
    </row>
    <row r="58" spans="1:15" x14ac:dyDescent="0.25">
      <c r="A58">
        <v>57</v>
      </c>
      <c r="B58" s="161" t="str">
        <f t="shared" si="0"/>
        <v>057</v>
      </c>
      <c r="D58" s="16">
        <f>SUMIFS(Kollektenübersicht!I:I,Kollektenübersicht!G:G,#REF!)+SUMIFS(Kollektenübersicht!K:K,Kollektenübersicht!G:G,#REF!)+SUMIFS(Anfangsbestände!F:F,Anfangsbestände!D:D,#REF!)</f>
        <v>0</v>
      </c>
      <c r="E58" s="162" t="s">
        <v>220</v>
      </c>
      <c r="G58" s="161" t="str">
        <f t="shared" si="1"/>
        <v>057</v>
      </c>
      <c r="I5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8" s="162" t="s">
        <v>220</v>
      </c>
      <c r="L58" s="161" t="str">
        <f t="shared" si="2"/>
        <v>057</v>
      </c>
      <c r="N5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8" s="161" t="s">
        <v>220</v>
      </c>
    </row>
    <row r="59" spans="1:15" x14ac:dyDescent="0.25">
      <c r="A59">
        <v>58</v>
      </c>
      <c r="B59" s="161" t="str">
        <f t="shared" si="0"/>
        <v>058</v>
      </c>
      <c r="D59" s="16">
        <f>SUMIFS(Kollektenübersicht!I:I,Kollektenübersicht!G:G,#REF!)+SUMIFS(Kollektenübersicht!K:K,Kollektenübersicht!G:G,#REF!)+SUMIFS(Anfangsbestände!F:F,Anfangsbestände!D:D,#REF!)</f>
        <v>0</v>
      </c>
      <c r="E59" s="162" t="s">
        <v>221</v>
      </c>
      <c r="G59" s="161" t="str">
        <f t="shared" si="1"/>
        <v>058</v>
      </c>
      <c r="I5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9" s="162" t="s">
        <v>221</v>
      </c>
      <c r="L59" s="161" t="str">
        <f t="shared" si="2"/>
        <v>058</v>
      </c>
      <c r="N5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9" s="161" t="s">
        <v>221</v>
      </c>
    </row>
    <row r="60" spans="1:15" x14ac:dyDescent="0.25">
      <c r="A60">
        <v>59</v>
      </c>
      <c r="B60" s="161" t="str">
        <f t="shared" si="0"/>
        <v>059</v>
      </c>
      <c r="D60" s="16">
        <f>SUMIFS(Kollektenübersicht!I:I,Kollektenübersicht!G:G,#REF!)+SUMIFS(Kollektenübersicht!K:K,Kollektenübersicht!G:G,#REF!)+SUMIFS(Anfangsbestände!F:F,Anfangsbestände!D:D,#REF!)</f>
        <v>0</v>
      </c>
      <c r="E60" s="162" t="s">
        <v>222</v>
      </c>
      <c r="G60" s="161" t="str">
        <f t="shared" si="1"/>
        <v>059</v>
      </c>
      <c r="I6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0" s="162" t="s">
        <v>222</v>
      </c>
      <c r="L60" s="161" t="str">
        <f t="shared" si="2"/>
        <v>059</v>
      </c>
      <c r="N6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0" s="161" t="s">
        <v>222</v>
      </c>
    </row>
    <row r="61" spans="1:15" x14ac:dyDescent="0.25">
      <c r="A61">
        <v>60</v>
      </c>
      <c r="B61" s="161" t="str">
        <f t="shared" si="0"/>
        <v>060</v>
      </c>
      <c r="D61" s="16">
        <f>SUMIFS(Kollektenübersicht!I:I,Kollektenübersicht!G:G,#REF!)+SUMIFS(Kollektenübersicht!K:K,Kollektenübersicht!G:G,#REF!)+SUMIFS(Anfangsbestände!F:F,Anfangsbestände!D:D,#REF!)</f>
        <v>0</v>
      </c>
      <c r="E61" s="162" t="s">
        <v>223</v>
      </c>
      <c r="G61" s="161" t="str">
        <f t="shared" si="1"/>
        <v>060</v>
      </c>
      <c r="I6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1" s="162" t="s">
        <v>223</v>
      </c>
      <c r="L61" s="161" t="str">
        <f t="shared" si="2"/>
        <v>060</v>
      </c>
      <c r="N6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1" s="161" t="s">
        <v>223</v>
      </c>
    </row>
    <row r="62" spans="1:15" x14ac:dyDescent="0.25">
      <c r="A62">
        <v>61</v>
      </c>
      <c r="B62" s="161" t="str">
        <f t="shared" si="0"/>
        <v>061</v>
      </c>
      <c r="D62" s="16">
        <f>SUMIFS(Kollektenübersicht!I:I,Kollektenübersicht!G:G,#REF!)+SUMIFS(Kollektenübersicht!K:K,Kollektenübersicht!G:G,#REF!)+SUMIFS(Anfangsbestände!F:F,Anfangsbestände!D:D,#REF!)</f>
        <v>0</v>
      </c>
      <c r="E62" s="162" t="s">
        <v>224</v>
      </c>
      <c r="G62" s="161" t="str">
        <f t="shared" si="1"/>
        <v>061</v>
      </c>
      <c r="I6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2" s="162" t="s">
        <v>224</v>
      </c>
      <c r="L62" s="161" t="str">
        <f t="shared" si="2"/>
        <v>061</v>
      </c>
      <c r="N6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2" s="161" t="s">
        <v>224</v>
      </c>
    </row>
    <row r="63" spans="1:15" x14ac:dyDescent="0.25">
      <c r="A63">
        <v>62</v>
      </c>
      <c r="B63" s="161" t="str">
        <f t="shared" si="0"/>
        <v>062</v>
      </c>
      <c r="D63" s="16">
        <f>SUMIFS(Kollektenübersicht!I:I,Kollektenübersicht!G:G,#REF!)+SUMIFS(Kollektenübersicht!K:K,Kollektenübersicht!G:G,#REF!)+SUMIFS(Anfangsbestände!F:F,Anfangsbestände!D:D,#REF!)</f>
        <v>0</v>
      </c>
      <c r="E63" s="162" t="s">
        <v>225</v>
      </c>
      <c r="G63" s="161" t="str">
        <f t="shared" si="1"/>
        <v>062</v>
      </c>
      <c r="I6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3" s="162" t="s">
        <v>225</v>
      </c>
      <c r="L63" s="161" t="str">
        <f t="shared" si="2"/>
        <v>062</v>
      </c>
      <c r="N6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3" s="161" t="s">
        <v>225</v>
      </c>
    </row>
    <row r="64" spans="1:15" x14ac:dyDescent="0.25">
      <c r="A64">
        <v>63</v>
      </c>
      <c r="B64" s="161" t="str">
        <f t="shared" si="0"/>
        <v>063</v>
      </c>
      <c r="D64" s="16">
        <f>SUMIFS(Kollektenübersicht!I:I,Kollektenübersicht!G:G,#REF!)+SUMIFS(Kollektenübersicht!K:K,Kollektenübersicht!G:G,#REF!)+SUMIFS(Anfangsbestände!F:F,Anfangsbestände!D:D,#REF!)</f>
        <v>0</v>
      </c>
      <c r="E64" s="162" t="s">
        <v>226</v>
      </c>
      <c r="G64" s="161" t="str">
        <f t="shared" si="1"/>
        <v>063</v>
      </c>
      <c r="I6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4" s="162" t="s">
        <v>226</v>
      </c>
      <c r="L64" s="161" t="str">
        <f t="shared" si="2"/>
        <v>063</v>
      </c>
      <c r="N6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4" s="161" t="s">
        <v>226</v>
      </c>
    </row>
    <row r="65" spans="1:15" x14ac:dyDescent="0.25">
      <c r="A65">
        <v>64</v>
      </c>
      <c r="B65" s="161" t="str">
        <f t="shared" si="0"/>
        <v>064</v>
      </c>
      <c r="D65" s="16">
        <f>SUMIFS(Kollektenübersicht!I:I,Kollektenübersicht!G:G,#REF!)+SUMIFS(Kollektenübersicht!K:K,Kollektenübersicht!G:G,#REF!)+SUMIFS(Anfangsbestände!F:F,Anfangsbestände!D:D,#REF!)</f>
        <v>0</v>
      </c>
      <c r="E65" s="162" t="s">
        <v>227</v>
      </c>
      <c r="G65" s="161" t="str">
        <f t="shared" si="1"/>
        <v>064</v>
      </c>
      <c r="I6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5" s="162" t="s">
        <v>227</v>
      </c>
      <c r="L65" s="161" t="str">
        <f t="shared" si="2"/>
        <v>064</v>
      </c>
      <c r="N6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5" s="161" t="s">
        <v>227</v>
      </c>
    </row>
    <row r="66" spans="1:15" x14ac:dyDescent="0.25">
      <c r="A66">
        <v>65</v>
      </c>
      <c r="B66" s="161" t="str">
        <f t="shared" si="0"/>
        <v>065</v>
      </c>
      <c r="D66" s="16">
        <f>SUMIFS(Kollektenübersicht!I:I,Kollektenübersicht!G:G,#REF!)+SUMIFS(Kollektenübersicht!K:K,Kollektenübersicht!G:G,#REF!)+SUMIFS(Anfangsbestände!F:F,Anfangsbestände!D:D,#REF!)</f>
        <v>0</v>
      </c>
      <c r="E66" s="162" t="s">
        <v>228</v>
      </c>
      <c r="G66" s="161" t="str">
        <f t="shared" si="1"/>
        <v>065</v>
      </c>
      <c r="I6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6" s="162" t="s">
        <v>228</v>
      </c>
      <c r="L66" s="161" t="str">
        <f t="shared" si="2"/>
        <v>065</v>
      </c>
      <c r="N6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6" s="161" t="s">
        <v>228</v>
      </c>
    </row>
    <row r="67" spans="1:15" x14ac:dyDescent="0.25">
      <c r="A67">
        <v>66</v>
      </c>
      <c r="B67" s="161" t="str">
        <f t="shared" ref="B67:B130" si="3">E67</f>
        <v>066</v>
      </c>
      <c r="D67" s="16">
        <f>SUMIFS(Kollektenübersicht!I:I,Kollektenübersicht!G:G,#REF!)+SUMIFS(Kollektenübersicht!K:K,Kollektenübersicht!G:G,#REF!)+SUMIFS(Anfangsbestände!F:F,Anfangsbestände!D:D,#REF!)</f>
        <v>0</v>
      </c>
      <c r="E67" s="162" t="s">
        <v>229</v>
      </c>
      <c r="G67" s="161" t="str">
        <f t="shared" ref="G67:G130" si="4">J67</f>
        <v>066</v>
      </c>
      <c r="I6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7" s="162" t="s">
        <v>229</v>
      </c>
      <c r="L67" s="161" t="str">
        <f t="shared" ref="L67:L130" si="5">O67</f>
        <v>066</v>
      </c>
      <c r="N6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7" s="161" t="s">
        <v>229</v>
      </c>
    </row>
    <row r="68" spans="1:15" x14ac:dyDescent="0.25">
      <c r="A68">
        <v>67</v>
      </c>
      <c r="B68" s="161" t="str">
        <f t="shared" si="3"/>
        <v>067</v>
      </c>
      <c r="D68" s="16">
        <f>SUMIFS(Kollektenübersicht!I:I,Kollektenübersicht!G:G,#REF!)+SUMIFS(Kollektenübersicht!K:K,Kollektenübersicht!G:G,#REF!)+SUMIFS(Anfangsbestände!F:F,Anfangsbestände!D:D,#REF!)</f>
        <v>0</v>
      </c>
      <c r="E68" s="162" t="s">
        <v>230</v>
      </c>
      <c r="G68" s="161" t="str">
        <f t="shared" si="4"/>
        <v>067</v>
      </c>
      <c r="I6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8" s="162" t="s">
        <v>230</v>
      </c>
      <c r="L68" s="161" t="str">
        <f t="shared" si="5"/>
        <v>067</v>
      </c>
      <c r="N6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8" s="161" t="s">
        <v>230</v>
      </c>
    </row>
    <row r="69" spans="1:15" x14ac:dyDescent="0.25">
      <c r="A69">
        <v>68</v>
      </c>
      <c r="B69" s="161" t="str">
        <f t="shared" si="3"/>
        <v>068</v>
      </c>
      <c r="D69" s="16">
        <f>SUMIFS(Kollektenübersicht!I:I,Kollektenübersicht!G:G,#REF!)+SUMIFS(Kollektenübersicht!K:K,Kollektenübersicht!G:G,#REF!)+SUMIFS(Anfangsbestände!F:F,Anfangsbestände!D:D,#REF!)</f>
        <v>0</v>
      </c>
      <c r="E69" s="162" t="s">
        <v>231</v>
      </c>
      <c r="G69" s="161" t="str">
        <f t="shared" si="4"/>
        <v>068</v>
      </c>
      <c r="I6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9" s="162" t="s">
        <v>231</v>
      </c>
      <c r="L69" s="161" t="str">
        <f t="shared" si="5"/>
        <v>068</v>
      </c>
      <c r="N6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9" s="161" t="s">
        <v>231</v>
      </c>
    </row>
    <row r="70" spans="1:15" x14ac:dyDescent="0.25">
      <c r="A70">
        <v>69</v>
      </c>
      <c r="B70" s="161" t="str">
        <f t="shared" si="3"/>
        <v>069</v>
      </c>
      <c r="D70" s="16">
        <f>SUMIFS(Kollektenübersicht!I:I,Kollektenübersicht!G:G,#REF!)+SUMIFS(Kollektenübersicht!K:K,Kollektenübersicht!G:G,#REF!)+SUMIFS(Anfangsbestände!F:F,Anfangsbestände!D:D,#REF!)</f>
        <v>0</v>
      </c>
      <c r="E70" s="162" t="s">
        <v>232</v>
      </c>
      <c r="G70" s="161" t="str">
        <f t="shared" si="4"/>
        <v>069</v>
      </c>
      <c r="I7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0" s="162" t="s">
        <v>232</v>
      </c>
      <c r="L70" s="161" t="str">
        <f t="shared" si="5"/>
        <v>069</v>
      </c>
      <c r="N7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0" s="161" t="s">
        <v>232</v>
      </c>
    </row>
    <row r="71" spans="1:15" x14ac:dyDescent="0.25">
      <c r="A71">
        <v>70</v>
      </c>
      <c r="B71" s="161" t="str">
        <f t="shared" si="3"/>
        <v>070</v>
      </c>
      <c r="D71" s="16">
        <f>SUMIFS(Kollektenübersicht!I:I,Kollektenübersicht!G:G,#REF!)+SUMIFS(Kollektenübersicht!K:K,Kollektenübersicht!G:G,#REF!)+SUMIFS(Anfangsbestände!F:F,Anfangsbestände!D:D,#REF!)</f>
        <v>0</v>
      </c>
      <c r="E71" s="162" t="s">
        <v>233</v>
      </c>
      <c r="G71" s="161" t="str">
        <f t="shared" si="4"/>
        <v>070</v>
      </c>
      <c r="I7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1" s="162" t="s">
        <v>233</v>
      </c>
      <c r="L71" s="161" t="str">
        <f t="shared" si="5"/>
        <v>070</v>
      </c>
      <c r="N7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1" s="161" t="s">
        <v>233</v>
      </c>
    </row>
    <row r="72" spans="1:15" x14ac:dyDescent="0.25">
      <c r="A72">
        <v>71</v>
      </c>
      <c r="B72" s="161" t="str">
        <f t="shared" si="3"/>
        <v>071</v>
      </c>
      <c r="D72" s="16">
        <f>SUMIFS(Kollektenübersicht!I:I,Kollektenübersicht!G:G,#REF!)+SUMIFS(Kollektenübersicht!K:K,Kollektenübersicht!G:G,#REF!)+SUMIFS(Anfangsbestände!F:F,Anfangsbestände!D:D,#REF!)</f>
        <v>0</v>
      </c>
      <c r="E72" s="162" t="s">
        <v>234</v>
      </c>
      <c r="G72" s="161" t="str">
        <f t="shared" si="4"/>
        <v>071</v>
      </c>
      <c r="I7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2" s="162" t="s">
        <v>234</v>
      </c>
      <c r="L72" s="161" t="str">
        <f t="shared" si="5"/>
        <v>071</v>
      </c>
      <c r="N7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2" s="161" t="s">
        <v>234</v>
      </c>
    </row>
    <row r="73" spans="1:15" x14ac:dyDescent="0.25">
      <c r="A73">
        <v>72</v>
      </c>
      <c r="B73" s="161" t="str">
        <f t="shared" si="3"/>
        <v>072</v>
      </c>
      <c r="D73" s="16">
        <f>SUMIFS(Kollektenübersicht!I:I,Kollektenübersicht!G:G,#REF!)+SUMIFS(Kollektenübersicht!K:K,Kollektenübersicht!G:G,#REF!)+SUMIFS(Anfangsbestände!F:F,Anfangsbestände!D:D,#REF!)</f>
        <v>0</v>
      </c>
      <c r="E73" s="162" t="s">
        <v>235</v>
      </c>
      <c r="G73" s="161" t="str">
        <f t="shared" si="4"/>
        <v>072</v>
      </c>
      <c r="I7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3" s="162" t="s">
        <v>235</v>
      </c>
      <c r="L73" s="161" t="str">
        <f t="shared" si="5"/>
        <v>072</v>
      </c>
      <c r="N7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3" s="161" t="s">
        <v>235</v>
      </c>
    </row>
    <row r="74" spans="1:15" x14ac:dyDescent="0.25">
      <c r="A74">
        <v>73</v>
      </c>
      <c r="B74" s="161" t="str">
        <f t="shared" si="3"/>
        <v>073</v>
      </c>
      <c r="D74" s="16">
        <f>SUMIFS(Kollektenübersicht!I:I,Kollektenübersicht!G:G,#REF!)+SUMIFS(Kollektenübersicht!K:K,Kollektenübersicht!G:G,#REF!)+SUMIFS(Anfangsbestände!F:F,Anfangsbestände!D:D,#REF!)</f>
        <v>0</v>
      </c>
      <c r="E74" s="162" t="s">
        <v>236</v>
      </c>
      <c r="G74" s="161" t="str">
        <f t="shared" si="4"/>
        <v>073</v>
      </c>
      <c r="I7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4" s="162" t="s">
        <v>236</v>
      </c>
      <c r="L74" s="161" t="str">
        <f t="shared" si="5"/>
        <v>073</v>
      </c>
      <c r="N7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4" s="161" t="s">
        <v>236</v>
      </c>
    </row>
    <row r="75" spans="1:15" x14ac:dyDescent="0.25">
      <c r="A75">
        <v>74</v>
      </c>
      <c r="B75" s="161" t="str">
        <f t="shared" si="3"/>
        <v>074</v>
      </c>
      <c r="D75" s="16">
        <f>SUMIFS(Kollektenübersicht!I:I,Kollektenübersicht!G:G,#REF!)+SUMIFS(Kollektenübersicht!K:K,Kollektenübersicht!G:G,#REF!)+SUMIFS(Anfangsbestände!F:F,Anfangsbestände!D:D,#REF!)</f>
        <v>0</v>
      </c>
      <c r="E75" s="162" t="s">
        <v>237</v>
      </c>
      <c r="G75" s="161" t="str">
        <f t="shared" si="4"/>
        <v>074</v>
      </c>
      <c r="I7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5" s="162" t="s">
        <v>237</v>
      </c>
      <c r="L75" s="161" t="str">
        <f t="shared" si="5"/>
        <v>074</v>
      </c>
      <c r="N7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5" s="161" t="s">
        <v>237</v>
      </c>
    </row>
    <row r="76" spans="1:15" x14ac:dyDescent="0.25">
      <c r="A76">
        <v>75</v>
      </c>
      <c r="B76" s="161" t="str">
        <f t="shared" si="3"/>
        <v>075</v>
      </c>
      <c r="D76" s="16">
        <f>SUMIFS(Kollektenübersicht!I:I,Kollektenübersicht!G:G,#REF!)+SUMIFS(Kollektenübersicht!K:K,Kollektenübersicht!G:G,#REF!)+SUMIFS(Anfangsbestände!F:F,Anfangsbestände!D:D,#REF!)</f>
        <v>0</v>
      </c>
      <c r="E76" s="162" t="s">
        <v>238</v>
      </c>
      <c r="G76" s="161" t="str">
        <f t="shared" si="4"/>
        <v>075</v>
      </c>
      <c r="I7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6" s="162" t="s">
        <v>238</v>
      </c>
      <c r="L76" s="161" t="str">
        <f t="shared" si="5"/>
        <v>075</v>
      </c>
      <c r="N7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6" s="161" t="s">
        <v>238</v>
      </c>
    </row>
    <row r="77" spans="1:15" x14ac:dyDescent="0.25">
      <c r="A77">
        <v>76</v>
      </c>
      <c r="B77" s="161" t="str">
        <f t="shared" si="3"/>
        <v>076</v>
      </c>
      <c r="D77" s="16">
        <f>SUMIFS(Kollektenübersicht!I:I,Kollektenübersicht!G:G,#REF!)+SUMIFS(Kollektenübersicht!K:K,Kollektenübersicht!G:G,#REF!)+SUMIFS(Anfangsbestände!F:F,Anfangsbestände!D:D,#REF!)</f>
        <v>0</v>
      </c>
      <c r="E77" s="162" t="s">
        <v>239</v>
      </c>
      <c r="G77" s="161" t="str">
        <f t="shared" si="4"/>
        <v>076</v>
      </c>
      <c r="I7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7" s="162" t="s">
        <v>239</v>
      </c>
      <c r="L77" s="161" t="str">
        <f t="shared" si="5"/>
        <v>076</v>
      </c>
      <c r="N7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7" s="161" t="s">
        <v>239</v>
      </c>
    </row>
    <row r="78" spans="1:15" x14ac:dyDescent="0.25">
      <c r="A78">
        <v>77</v>
      </c>
      <c r="B78" s="161" t="str">
        <f t="shared" si="3"/>
        <v>077</v>
      </c>
      <c r="D78" s="16">
        <f>SUMIFS(Kollektenübersicht!I:I,Kollektenübersicht!G:G,#REF!)+SUMIFS(Kollektenübersicht!K:K,Kollektenübersicht!G:G,#REF!)+SUMIFS(Anfangsbestände!F:F,Anfangsbestände!D:D,#REF!)</f>
        <v>0</v>
      </c>
      <c r="E78" s="162" t="s">
        <v>240</v>
      </c>
      <c r="G78" s="161" t="str">
        <f t="shared" si="4"/>
        <v>077</v>
      </c>
      <c r="I7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8" s="162" t="s">
        <v>240</v>
      </c>
      <c r="L78" s="161" t="str">
        <f t="shared" si="5"/>
        <v>077</v>
      </c>
      <c r="N7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8" s="161" t="s">
        <v>240</v>
      </c>
    </row>
    <row r="79" spans="1:15" x14ac:dyDescent="0.25">
      <c r="A79">
        <v>78</v>
      </c>
      <c r="B79" s="161" t="str">
        <f t="shared" si="3"/>
        <v>078</v>
      </c>
      <c r="D79" s="16">
        <f>SUMIFS(Kollektenübersicht!I:I,Kollektenübersicht!G:G,#REF!)+SUMIFS(Kollektenübersicht!K:K,Kollektenübersicht!G:G,#REF!)+SUMIFS(Anfangsbestände!F:F,Anfangsbestände!D:D,#REF!)</f>
        <v>0</v>
      </c>
      <c r="E79" s="162" t="s">
        <v>241</v>
      </c>
      <c r="G79" s="161" t="str">
        <f t="shared" si="4"/>
        <v>078</v>
      </c>
      <c r="I7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9" s="162" t="s">
        <v>241</v>
      </c>
      <c r="L79" s="161" t="str">
        <f t="shared" si="5"/>
        <v>078</v>
      </c>
      <c r="N7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9" s="161" t="s">
        <v>241</v>
      </c>
    </row>
    <row r="80" spans="1:15" x14ac:dyDescent="0.25">
      <c r="A80">
        <v>79</v>
      </c>
      <c r="B80" s="161" t="str">
        <f t="shared" si="3"/>
        <v>079</v>
      </c>
      <c r="D80" s="16">
        <f>SUMIFS(Kollektenübersicht!I:I,Kollektenübersicht!G:G,#REF!)+SUMIFS(Kollektenübersicht!K:K,Kollektenübersicht!G:G,#REF!)+SUMIFS(Anfangsbestände!F:F,Anfangsbestände!D:D,#REF!)</f>
        <v>0</v>
      </c>
      <c r="E80" s="162" t="s">
        <v>242</v>
      </c>
      <c r="G80" s="161" t="str">
        <f t="shared" si="4"/>
        <v>079</v>
      </c>
      <c r="I8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0" s="162" t="s">
        <v>242</v>
      </c>
      <c r="L80" s="161" t="str">
        <f t="shared" si="5"/>
        <v>079</v>
      </c>
      <c r="N8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0" s="161" t="s">
        <v>242</v>
      </c>
    </row>
    <row r="81" spans="1:15" x14ac:dyDescent="0.25">
      <c r="A81">
        <v>80</v>
      </c>
      <c r="B81" s="161" t="str">
        <f t="shared" si="3"/>
        <v>080</v>
      </c>
      <c r="D81" s="16">
        <f>SUMIFS(Kollektenübersicht!I:I,Kollektenübersicht!G:G,#REF!)+SUMIFS(Kollektenübersicht!K:K,Kollektenübersicht!G:G,#REF!)+SUMIFS(Anfangsbestände!F:F,Anfangsbestände!D:D,#REF!)</f>
        <v>0</v>
      </c>
      <c r="E81" s="162" t="s">
        <v>243</v>
      </c>
      <c r="G81" s="161" t="str">
        <f t="shared" si="4"/>
        <v>080</v>
      </c>
      <c r="I8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1" s="162" t="s">
        <v>243</v>
      </c>
      <c r="L81" s="161" t="str">
        <f t="shared" si="5"/>
        <v>080</v>
      </c>
      <c r="N8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1" s="161" t="s">
        <v>243</v>
      </c>
    </row>
    <row r="82" spans="1:15" x14ac:dyDescent="0.25">
      <c r="A82">
        <v>81</v>
      </c>
      <c r="B82" s="161" t="str">
        <f t="shared" si="3"/>
        <v>081</v>
      </c>
      <c r="D82" s="16">
        <f>SUMIFS(Kollektenübersicht!I:I,Kollektenübersicht!G:G,#REF!)+SUMIFS(Kollektenübersicht!K:K,Kollektenübersicht!G:G,#REF!)+SUMIFS(Anfangsbestände!F:F,Anfangsbestände!D:D,#REF!)</f>
        <v>0</v>
      </c>
      <c r="E82" s="162" t="s">
        <v>244</v>
      </c>
      <c r="G82" s="161" t="str">
        <f t="shared" si="4"/>
        <v>081</v>
      </c>
      <c r="I8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2" s="162" t="s">
        <v>244</v>
      </c>
      <c r="L82" s="161" t="str">
        <f t="shared" si="5"/>
        <v>081</v>
      </c>
      <c r="N8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2" s="161" t="s">
        <v>244</v>
      </c>
    </row>
    <row r="83" spans="1:15" x14ac:dyDescent="0.25">
      <c r="A83">
        <v>82</v>
      </c>
      <c r="B83" s="161" t="str">
        <f t="shared" si="3"/>
        <v>082</v>
      </c>
      <c r="D83" s="16">
        <f>SUMIFS(Kollektenübersicht!I:I,Kollektenübersicht!G:G,#REF!)+SUMIFS(Kollektenübersicht!K:K,Kollektenübersicht!G:G,#REF!)+SUMIFS(Anfangsbestände!F:F,Anfangsbestände!D:D,#REF!)</f>
        <v>0</v>
      </c>
      <c r="E83" s="162" t="s">
        <v>245</v>
      </c>
      <c r="G83" s="161" t="str">
        <f t="shared" si="4"/>
        <v>082</v>
      </c>
      <c r="I8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3" s="162" t="s">
        <v>245</v>
      </c>
      <c r="L83" s="161" t="str">
        <f t="shared" si="5"/>
        <v>082</v>
      </c>
      <c r="N8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3" s="161" t="s">
        <v>245</v>
      </c>
    </row>
    <row r="84" spans="1:15" x14ac:dyDescent="0.25">
      <c r="A84">
        <v>83</v>
      </c>
      <c r="B84" s="161" t="str">
        <f t="shared" si="3"/>
        <v>083</v>
      </c>
      <c r="D84" s="16">
        <f>SUMIFS(Kollektenübersicht!I:I,Kollektenübersicht!G:G,#REF!)+SUMIFS(Kollektenübersicht!K:K,Kollektenübersicht!G:G,#REF!)+SUMIFS(Anfangsbestände!F:F,Anfangsbestände!D:D,#REF!)</f>
        <v>0</v>
      </c>
      <c r="E84" s="162" t="s">
        <v>246</v>
      </c>
      <c r="G84" s="161" t="str">
        <f t="shared" si="4"/>
        <v>083</v>
      </c>
      <c r="I8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4" s="162" t="s">
        <v>246</v>
      </c>
      <c r="L84" s="161" t="str">
        <f t="shared" si="5"/>
        <v>083</v>
      </c>
      <c r="N8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4" s="161" t="s">
        <v>246</v>
      </c>
    </row>
    <row r="85" spans="1:15" x14ac:dyDescent="0.25">
      <c r="A85">
        <v>84</v>
      </c>
      <c r="B85" s="161" t="str">
        <f t="shared" si="3"/>
        <v>084</v>
      </c>
      <c r="D85" s="16">
        <f>SUMIFS(Kollektenübersicht!I:I,Kollektenübersicht!G:G,#REF!)+SUMIFS(Kollektenübersicht!K:K,Kollektenübersicht!G:G,#REF!)+SUMIFS(Anfangsbestände!F:F,Anfangsbestände!D:D,#REF!)</f>
        <v>0</v>
      </c>
      <c r="E85" s="162" t="s">
        <v>247</v>
      </c>
      <c r="G85" s="161" t="str">
        <f t="shared" si="4"/>
        <v>084</v>
      </c>
      <c r="I8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5" s="162" t="s">
        <v>247</v>
      </c>
      <c r="L85" s="161" t="str">
        <f t="shared" si="5"/>
        <v>084</v>
      </c>
      <c r="N8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5" s="161" t="s">
        <v>247</v>
      </c>
    </row>
    <row r="86" spans="1:15" x14ac:dyDescent="0.25">
      <c r="A86">
        <v>85</v>
      </c>
      <c r="B86" s="161" t="str">
        <f t="shared" si="3"/>
        <v>085</v>
      </c>
      <c r="D86" s="16">
        <f>SUMIFS(Kollektenübersicht!I:I,Kollektenübersicht!G:G,#REF!)+SUMIFS(Kollektenübersicht!K:K,Kollektenübersicht!G:G,#REF!)+SUMIFS(Anfangsbestände!F:F,Anfangsbestände!D:D,#REF!)</f>
        <v>0</v>
      </c>
      <c r="E86" s="162" t="s">
        <v>248</v>
      </c>
      <c r="G86" s="161" t="str">
        <f t="shared" si="4"/>
        <v>085</v>
      </c>
      <c r="I8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6" s="162" t="s">
        <v>248</v>
      </c>
      <c r="L86" s="161" t="str">
        <f t="shared" si="5"/>
        <v>085</v>
      </c>
      <c r="N8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6" s="161" t="s">
        <v>248</v>
      </c>
    </row>
    <row r="87" spans="1:15" x14ac:dyDescent="0.25">
      <c r="A87">
        <v>86</v>
      </c>
      <c r="B87" s="161" t="str">
        <f t="shared" si="3"/>
        <v>086</v>
      </c>
      <c r="D87" s="16">
        <f>SUMIFS(Kollektenübersicht!I:I,Kollektenübersicht!G:G,#REF!)+SUMIFS(Kollektenübersicht!K:K,Kollektenübersicht!G:G,#REF!)+SUMIFS(Anfangsbestände!F:F,Anfangsbestände!D:D,#REF!)</f>
        <v>0</v>
      </c>
      <c r="E87" s="162" t="s">
        <v>249</v>
      </c>
      <c r="G87" s="161" t="str">
        <f t="shared" si="4"/>
        <v>086</v>
      </c>
      <c r="I8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7" s="162" t="s">
        <v>249</v>
      </c>
      <c r="L87" s="161" t="str">
        <f t="shared" si="5"/>
        <v>086</v>
      </c>
      <c r="N8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7" s="161" t="s">
        <v>249</v>
      </c>
    </row>
    <row r="88" spans="1:15" x14ac:dyDescent="0.25">
      <c r="A88">
        <v>87</v>
      </c>
      <c r="B88" s="161" t="str">
        <f t="shared" si="3"/>
        <v>087</v>
      </c>
      <c r="D88" s="16">
        <f>SUMIFS(Kollektenübersicht!I:I,Kollektenübersicht!G:G,#REF!)+SUMIFS(Kollektenübersicht!K:K,Kollektenübersicht!G:G,#REF!)+SUMIFS(Anfangsbestände!F:F,Anfangsbestände!D:D,#REF!)</f>
        <v>0</v>
      </c>
      <c r="E88" s="162" t="s">
        <v>250</v>
      </c>
      <c r="G88" s="161" t="str">
        <f t="shared" si="4"/>
        <v>087</v>
      </c>
      <c r="I8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8" s="162" t="s">
        <v>250</v>
      </c>
      <c r="L88" s="161" t="str">
        <f t="shared" si="5"/>
        <v>087</v>
      </c>
      <c r="N8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8" s="161" t="s">
        <v>250</v>
      </c>
    </row>
    <row r="89" spans="1:15" x14ac:dyDescent="0.25">
      <c r="A89">
        <v>88</v>
      </c>
      <c r="B89" s="161" t="str">
        <f t="shared" si="3"/>
        <v>088</v>
      </c>
      <c r="D89" s="16">
        <f>SUMIFS(Kollektenübersicht!I:I,Kollektenübersicht!G:G,#REF!)+SUMIFS(Kollektenübersicht!K:K,Kollektenübersicht!G:G,#REF!)+SUMIFS(Anfangsbestände!F:F,Anfangsbestände!D:D,#REF!)</f>
        <v>0</v>
      </c>
      <c r="E89" s="162" t="s">
        <v>251</v>
      </c>
      <c r="G89" s="161" t="str">
        <f t="shared" si="4"/>
        <v>088</v>
      </c>
      <c r="I8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9" s="162" t="s">
        <v>251</v>
      </c>
      <c r="L89" s="161" t="str">
        <f t="shared" si="5"/>
        <v>088</v>
      </c>
      <c r="N8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9" s="161" t="s">
        <v>251</v>
      </c>
    </row>
    <row r="90" spans="1:15" x14ac:dyDescent="0.25">
      <c r="A90">
        <v>89</v>
      </c>
      <c r="B90" s="161" t="str">
        <f t="shared" si="3"/>
        <v>089</v>
      </c>
      <c r="D90" s="16">
        <f>SUMIFS(Kollektenübersicht!I:I,Kollektenübersicht!G:G,#REF!)+SUMIFS(Kollektenübersicht!K:K,Kollektenübersicht!G:G,#REF!)+SUMIFS(Anfangsbestände!F:F,Anfangsbestände!D:D,#REF!)</f>
        <v>0</v>
      </c>
      <c r="E90" s="162" t="s">
        <v>252</v>
      </c>
      <c r="G90" s="161" t="str">
        <f t="shared" si="4"/>
        <v>089</v>
      </c>
      <c r="I9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0" s="162" t="s">
        <v>252</v>
      </c>
      <c r="L90" s="161" t="str">
        <f t="shared" si="5"/>
        <v>089</v>
      </c>
      <c r="N9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0" s="161" t="s">
        <v>252</v>
      </c>
    </row>
    <row r="91" spans="1:15" x14ac:dyDescent="0.25">
      <c r="A91">
        <v>90</v>
      </c>
      <c r="B91" s="161" t="str">
        <f t="shared" si="3"/>
        <v>090</v>
      </c>
      <c r="D91" s="16">
        <f>SUMIFS(Kollektenübersicht!I:I,Kollektenübersicht!G:G,#REF!)+SUMIFS(Kollektenübersicht!K:K,Kollektenübersicht!G:G,#REF!)+SUMIFS(Anfangsbestände!F:F,Anfangsbestände!D:D,#REF!)</f>
        <v>0</v>
      </c>
      <c r="E91" s="162" t="s">
        <v>253</v>
      </c>
      <c r="G91" s="161" t="str">
        <f t="shared" si="4"/>
        <v>090</v>
      </c>
      <c r="I9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1" s="162" t="s">
        <v>253</v>
      </c>
      <c r="L91" s="161" t="str">
        <f t="shared" si="5"/>
        <v>090</v>
      </c>
      <c r="N9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1" s="161" t="s">
        <v>253</v>
      </c>
    </row>
    <row r="92" spans="1:15" x14ac:dyDescent="0.25">
      <c r="A92">
        <v>91</v>
      </c>
      <c r="B92" s="161" t="str">
        <f t="shared" si="3"/>
        <v>091</v>
      </c>
      <c r="D92" s="16">
        <f>SUMIFS(Kollektenübersicht!I:I,Kollektenübersicht!G:G,#REF!)+SUMIFS(Kollektenübersicht!K:K,Kollektenübersicht!G:G,#REF!)+SUMIFS(Anfangsbestände!F:F,Anfangsbestände!D:D,#REF!)</f>
        <v>0</v>
      </c>
      <c r="E92" s="162" t="s">
        <v>254</v>
      </c>
      <c r="G92" s="161" t="str">
        <f t="shared" si="4"/>
        <v>091</v>
      </c>
      <c r="I9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2" s="162" t="s">
        <v>254</v>
      </c>
      <c r="L92" s="161" t="str">
        <f t="shared" si="5"/>
        <v>091</v>
      </c>
      <c r="N9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2" s="161" t="s">
        <v>254</v>
      </c>
    </row>
    <row r="93" spans="1:15" x14ac:dyDescent="0.25">
      <c r="A93">
        <v>92</v>
      </c>
      <c r="B93" s="161" t="str">
        <f t="shared" si="3"/>
        <v>092</v>
      </c>
      <c r="D93" s="16">
        <f>SUMIFS(Kollektenübersicht!I:I,Kollektenübersicht!G:G,#REF!)+SUMIFS(Kollektenübersicht!K:K,Kollektenübersicht!G:G,#REF!)+SUMIFS(Anfangsbestände!F:F,Anfangsbestände!D:D,#REF!)</f>
        <v>0</v>
      </c>
      <c r="E93" s="162" t="s">
        <v>255</v>
      </c>
      <c r="G93" s="161" t="str">
        <f t="shared" si="4"/>
        <v>092</v>
      </c>
      <c r="I9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3" s="162" t="s">
        <v>255</v>
      </c>
      <c r="L93" s="161" t="str">
        <f t="shared" si="5"/>
        <v>092</v>
      </c>
      <c r="N9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3" s="161" t="s">
        <v>255</v>
      </c>
    </row>
    <row r="94" spans="1:15" x14ac:dyDescent="0.25">
      <c r="A94">
        <v>93</v>
      </c>
      <c r="B94" s="161" t="str">
        <f t="shared" si="3"/>
        <v>093</v>
      </c>
      <c r="D94" s="16">
        <f>SUMIFS(Kollektenübersicht!I:I,Kollektenübersicht!G:G,#REF!)+SUMIFS(Kollektenübersicht!K:K,Kollektenübersicht!G:G,#REF!)+SUMIFS(Anfangsbestände!F:F,Anfangsbestände!D:D,#REF!)</f>
        <v>0</v>
      </c>
      <c r="E94" s="162" t="s">
        <v>256</v>
      </c>
      <c r="G94" s="161" t="str">
        <f t="shared" si="4"/>
        <v>093</v>
      </c>
      <c r="I9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4" s="162" t="s">
        <v>256</v>
      </c>
      <c r="L94" s="161" t="str">
        <f t="shared" si="5"/>
        <v>093</v>
      </c>
      <c r="N9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4" s="161" t="s">
        <v>256</v>
      </c>
    </row>
    <row r="95" spans="1:15" x14ac:dyDescent="0.25">
      <c r="A95">
        <v>94</v>
      </c>
      <c r="B95" s="161" t="str">
        <f t="shared" si="3"/>
        <v>094</v>
      </c>
      <c r="D95" s="16">
        <f>SUMIFS(Kollektenübersicht!I:I,Kollektenübersicht!G:G,#REF!)+SUMIFS(Kollektenübersicht!K:K,Kollektenübersicht!G:G,#REF!)+SUMIFS(Anfangsbestände!F:F,Anfangsbestände!D:D,#REF!)</f>
        <v>0</v>
      </c>
      <c r="E95" s="162" t="s">
        <v>257</v>
      </c>
      <c r="G95" s="161" t="str">
        <f t="shared" si="4"/>
        <v>094</v>
      </c>
      <c r="I9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5" s="162" t="s">
        <v>257</v>
      </c>
      <c r="L95" s="161" t="str">
        <f t="shared" si="5"/>
        <v>094</v>
      </c>
      <c r="N9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5" s="161" t="s">
        <v>257</v>
      </c>
    </row>
    <row r="96" spans="1:15" x14ac:dyDescent="0.25">
      <c r="A96">
        <v>95</v>
      </c>
      <c r="B96" s="161" t="str">
        <f t="shared" si="3"/>
        <v>095</v>
      </c>
      <c r="D96" s="16">
        <f>SUMIFS(Kollektenübersicht!I:I,Kollektenübersicht!G:G,#REF!)+SUMIFS(Kollektenübersicht!K:K,Kollektenübersicht!G:G,#REF!)+SUMIFS(Anfangsbestände!F:F,Anfangsbestände!D:D,#REF!)</f>
        <v>0</v>
      </c>
      <c r="E96" s="162" t="s">
        <v>258</v>
      </c>
      <c r="G96" s="161" t="str">
        <f t="shared" si="4"/>
        <v>095</v>
      </c>
      <c r="I9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6" s="162" t="s">
        <v>258</v>
      </c>
      <c r="L96" s="161" t="str">
        <f t="shared" si="5"/>
        <v>095</v>
      </c>
      <c r="N9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6" s="161" t="s">
        <v>258</v>
      </c>
    </row>
    <row r="97" spans="1:15" x14ac:dyDescent="0.25">
      <c r="A97">
        <v>96</v>
      </c>
      <c r="B97" s="161" t="str">
        <f t="shared" si="3"/>
        <v>096</v>
      </c>
      <c r="D97" s="16">
        <f>SUMIFS(Kollektenübersicht!I:I,Kollektenübersicht!G:G,#REF!)+SUMIFS(Kollektenübersicht!K:K,Kollektenübersicht!G:G,#REF!)+SUMIFS(Anfangsbestände!F:F,Anfangsbestände!D:D,#REF!)</f>
        <v>0</v>
      </c>
      <c r="E97" s="162" t="s">
        <v>259</v>
      </c>
      <c r="G97" s="161" t="str">
        <f t="shared" si="4"/>
        <v>096</v>
      </c>
      <c r="I9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7" s="162" t="s">
        <v>259</v>
      </c>
      <c r="L97" s="161" t="str">
        <f t="shared" si="5"/>
        <v>096</v>
      </c>
      <c r="N9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7" s="161" t="s">
        <v>259</v>
      </c>
    </row>
    <row r="98" spans="1:15" x14ac:dyDescent="0.25">
      <c r="A98">
        <v>97</v>
      </c>
      <c r="B98" s="161" t="str">
        <f t="shared" si="3"/>
        <v>097</v>
      </c>
      <c r="D98" s="16">
        <f>SUMIFS(Kollektenübersicht!I:I,Kollektenübersicht!G:G,#REF!)+SUMIFS(Kollektenübersicht!K:K,Kollektenübersicht!G:G,#REF!)+SUMIFS(Anfangsbestände!F:F,Anfangsbestände!D:D,#REF!)</f>
        <v>0</v>
      </c>
      <c r="E98" s="162" t="s">
        <v>260</v>
      </c>
      <c r="G98" s="161" t="str">
        <f t="shared" si="4"/>
        <v>097</v>
      </c>
      <c r="I9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8" s="162" t="s">
        <v>260</v>
      </c>
      <c r="L98" s="161" t="str">
        <f t="shared" si="5"/>
        <v>097</v>
      </c>
      <c r="N9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8" s="161" t="s">
        <v>260</v>
      </c>
    </row>
    <row r="99" spans="1:15" x14ac:dyDescent="0.25">
      <c r="A99">
        <v>98</v>
      </c>
      <c r="B99" s="161" t="str">
        <f t="shared" si="3"/>
        <v>098</v>
      </c>
      <c r="D99" s="16">
        <f>SUMIFS(Kollektenübersicht!I:I,Kollektenübersicht!G:G,#REF!)+SUMIFS(Kollektenübersicht!K:K,Kollektenübersicht!G:G,#REF!)+SUMIFS(Anfangsbestände!F:F,Anfangsbestände!D:D,#REF!)</f>
        <v>0</v>
      </c>
      <c r="E99" s="162" t="s">
        <v>261</v>
      </c>
      <c r="G99" s="161" t="str">
        <f t="shared" si="4"/>
        <v>098</v>
      </c>
      <c r="I9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9" s="162" t="s">
        <v>261</v>
      </c>
      <c r="L99" s="161" t="str">
        <f t="shared" si="5"/>
        <v>098</v>
      </c>
      <c r="N9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9" s="161" t="s">
        <v>261</v>
      </c>
    </row>
    <row r="100" spans="1:15" x14ac:dyDescent="0.25">
      <c r="A100">
        <v>99</v>
      </c>
      <c r="B100" s="161" t="str">
        <f t="shared" si="3"/>
        <v>099</v>
      </c>
      <c r="D100" s="16">
        <f>SUMIFS(Kollektenübersicht!I:I,Kollektenübersicht!G:G,#REF!)+SUMIFS(Kollektenübersicht!K:K,Kollektenübersicht!G:G,#REF!)+SUMIFS(Anfangsbestände!F:F,Anfangsbestände!D:D,#REF!)</f>
        <v>0</v>
      </c>
      <c r="E100" s="162" t="s">
        <v>262</v>
      </c>
      <c r="G100" s="161" t="str">
        <f t="shared" si="4"/>
        <v>099</v>
      </c>
      <c r="I10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0" s="162" t="s">
        <v>262</v>
      </c>
      <c r="L100" s="161" t="str">
        <f t="shared" si="5"/>
        <v>099</v>
      </c>
      <c r="N10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0" s="161" t="s">
        <v>262</v>
      </c>
    </row>
    <row r="101" spans="1:15" x14ac:dyDescent="0.25">
      <c r="A101">
        <v>100</v>
      </c>
      <c r="B101" s="161" t="str">
        <f t="shared" si="3"/>
        <v>100</v>
      </c>
      <c r="D101" s="16">
        <f>SUMIFS(Kollektenübersicht!I:I,Kollektenübersicht!G:G,#REF!)+SUMIFS(Kollektenübersicht!K:K,Kollektenübersicht!G:G,#REF!)+SUMIFS(Anfangsbestände!F:F,Anfangsbestände!D:D,#REF!)</f>
        <v>0</v>
      </c>
      <c r="E101" s="162" t="s">
        <v>263</v>
      </c>
      <c r="G101" s="161" t="str">
        <f t="shared" si="4"/>
        <v>100</v>
      </c>
      <c r="I10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1" s="162" t="s">
        <v>263</v>
      </c>
      <c r="L101" s="161" t="str">
        <f t="shared" si="5"/>
        <v>100</v>
      </c>
      <c r="N10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1" s="161" t="s">
        <v>263</v>
      </c>
    </row>
    <row r="102" spans="1:15" x14ac:dyDescent="0.25">
      <c r="A102">
        <v>101</v>
      </c>
      <c r="B102" s="161" t="str">
        <f t="shared" si="3"/>
        <v>101</v>
      </c>
      <c r="D102" s="16">
        <f>SUMIFS(Kollektenübersicht!I:I,Kollektenübersicht!G:G,#REF!)+SUMIFS(Kollektenübersicht!K:K,Kollektenübersicht!G:G,#REF!)+SUMIFS(Anfangsbestände!F:F,Anfangsbestände!D:D,#REF!)</f>
        <v>0</v>
      </c>
      <c r="E102" s="162" t="s">
        <v>264</v>
      </c>
      <c r="G102" s="161" t="str">
        <f t="shared" si="4"/>
        <v>101</v>
      </c>
      <c r="I10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2" s="162" t="s">
        <v>264</v>
      </c>
      <c r="L102" s="161" t="str">
        <f t="shared" si="5"/>
        <v>101</v>
      </c>
      <c r="N10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2" s="161" t="s">
        <v>264</v>
      </c>
    </row>
    <row r="103" spans="1:15" x14ac:dyDescent="0.25">
      <c r="A103">
        <v>102</v>
      </c>
      <c r="B103" s="161" t="str">
        <f t="shared" si="3"/>
        <v>102</v>
      </c>
      <c r="D103" s="16">
        <f>SUMIFS(Kollektenübersicht!I:I,Kollektenübersicht!G:G,#REF!)+SUMIFS(Kollektenübersicht!K:K,Kollektenübersicht!G:G,#REF!)+SUMIFS(Anfangsbestände!F:F,Anfangsbestände!D:D,#REF!)</f>
        <v>0</v>
      </c>
      <c r="E103" s="162" t="s">
        <v>265</v>
      </c>
      <c r="G103" s="161" t="str">
        <f t="shared" si="4"/>
        <v>102</v>
      </c>
      <c r="I10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3" s="162" t="s">
        <v>265</v>
      </c>
      <c r="L103" s="161" t="str">
        <f t="shared" si="5"/>
        <v>102</v>
      </c>
      <c r="N10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3" s="161" t="s">
        <v>265</v>
      </c>
    </row>
    <row r="104" spans="1:15" x14ac:dyDescent="0.25">
      <c r="A104">
        <v>103</v>
      </c>
      <c r="B104" s="161" t="str">
        <f t="shared" si="3"/>
        <v>103</v>
      </c>
      <c r="D104" s="16">
        <f>SUMIFS(Kollektenübersicht!I:I,Kollektenübersicht!G:G,#REF!)+SUMIFS(Kollektenübersicht!K:K,Kollektenübersicht!G:G,#REF!)+SUMIFS(Anfangsbestände!F:F,Anfangsbestände!D:D,#REF!)</f>
        <v>0</v>
      </c>
      <c r="E104" s="162" t="s">
        <v>266</v>
      </c>
      <c r="G104" s="161" t="str">
        <f t="shared" si="4"/>
        <v>103</v>
      </c>
      <c r="I10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4" s="162" t="s">
        <v>266</v>
      </c>
      <c r="L104" s="161" t="str">
        <f t="shared" si="5"/>
        <v>103</v>
      </c>
      <c r="N10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4" s="161" t="s">
        <v>266</v>
      </c>
    </row>
    <row r="105" spans="1:15" x14ac:dyDescent="0.25">
      <c r="A105">
        <v>104</v>
      </c>
      <c r="B105" s="161" t="str">
        <f t="shared" si="3"/>
        <v>104</v>
      </c>
      <c r="D105" s="16">
        <f>SUMIFS(Kollektenübersicht!I:I,Kollektenübersicht!G:G,#REF!)+SUMIFS(Kollektenübersicht!K:K,Kollektenübersicht!G:G,#REF!)+SUMIFS(Anfangsbestände!F:F,Anfangsbestände!D:D,#REF!)</f>
        <v>0</v>
      </c>
      <c r="E105" s="162" t="s">
        <v>267</v>
      </c>
      <c r="G105" s="161" t="str">
        <f t="shared" si="4"/>
        <v>104</v>
      </c>
      <c r="I10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5" s="162" t="s">
        <v>267</v>
      </c>
      <c r="L105" s="161" t="str">
        <f t="shared" si="5"/>
        <v>104</v>
      </c>
      <c r="N10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5" s="161" t="s">
        <v>267</v>
      </c>
    </row>
    <row r="106" spans="1:15" x14ac:dyDescent="0.25">
      <c r="A106">
        <v>105</v>
      </c>
      <c r="B106" s="161" t="str">
        <f t="shared" si="3"/>
        <v>105</v>
      </c>
      <c r="D106" s="16">
        <f>SUMIFS(Kollektenübersicht!I:I,Kollektenübersicht!G:G,#REF!)+SUMIFS(Kollektenübersicht!K:K,Kollektenübersicht!G:G,#REF!)+SUMIFS(Anfangsbestände!F:F,Anfangsbestände!D:D,#REF!)</f>
        <v>0</v>
      </c>
      <c r="E106" s="162" t="s">
        <v>268</v>
      </c>
      <c r="G106" s="161" t="str">
        <f t="shared" si="4"/>
        <v>105</v>
      </c>
      <c r="I10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6" s="162" t="s">
        <v>268</v>
      </c>
      <c r="L106" s="161" t="str">
        <f t="shared" si="5"/>
        <v>105</v>
      </c>
      <c r="N10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6" s="161" t="s">
        <v>268</v>
      </c>
    </row>
    <row r="107" spans="1:15" x14ac:dyDescent="0.25">
      <c r="A107">
        <v>106</v>
      </c>
      <c r="B107" s="161" t="str">
        <f t="shared" si="3"/>
        <v>106</v>
      </c>
      <c r="D107" s="16">
        <f>SUMIFS(Kollektenübersicht!I:I,Kollektenübersicht!G:G,#REF!)+SUMIFS(Kollektenübersicht!K:K,Kollektenübersicht!G:G,#REF!)+SUMIFS(Anfangsbestände!F:F,Anfangsbestände!D:D,#REF!)</f>
        <v>0</v>
      </c>
      <c r="E107" s="162" t="s">
        <v>269</v>
      </c>
      <c r="G107" s="161" t="str">
        <f t="shared" si="4"/>
        <v>106</v>
      </c>
      <c r="I10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7" s="162" t="s">
        <v>269</v>
      </c>
      <c r="L107" s="161" t="str">
        <f t="shared" si="5"/>
        <v>106</v>
      </c>
      <c r="N10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7" s="161" t="s">
        <v>269</v>
      </c>
    </row>
    <row r="108" spans="1:15" x14ac:dyDescent="0.25">
      <c r="A108">
        <v>107</v>
      </c>
      <c r="B108" s="161" t="str">
        <f t="shared" si="3"/>
        <v>107</v>
      </c>
      <c r="D108" s="16">
        <f>SUMIFS(Kollektenübersicht!I:I,Kollektenübersicht!G:G,#REF!)+SUMIFS(Kollektenübersicht!K:K,Kollektenübersicht!G:G,#REF!)+SUMIFS(Anfangsbestände!F:F,Anfangsbestände!D:D,#REF!)</f>
        <v>0</v>
      </c>
      <c r="E108" s="162" t="s">
        <v>270</v>
      </c>
      <c r="G108" s="161" t="str">
        <f t="shared" si="4"/>
        <v>107</v>
      </c>
      <c r="I10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8" s="162" t="s">
        <v>270</v>
      </c>
      <c r="L108" s="161" t="str">
        <f t="shared" si="5"/>
        <v>107</v>
      </c>
      <c r="N10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8" s="161" t="s">
        <v>270</v>
      </c>
    </row>
    <row r="109" spans="1:15" x14ac:dyDescent="0.25">
      <c r="A109">
        <v>108</v>
      </c>
      <c r="B109" s="161" t="str">
        <f t="shared" si="3"/>
        <v>108</v>
      </c>
      <c r="D109" s="16">
        <f>SUMIFS(Kollektenübersicht!I:I,Kollektenübersicht!G:G,#REF!)+SUMIFS(Kollektenübersicht!K:K,Kollektenübersicht!G:G,#REF!)+SUMIFS(Anfangsbestände!F:F,Anfangsbestände!D:D,#REF!)</f>
        <v>0</v>
      </c>
      <c r="E109" s="162" t="s">
        <v>271</v>
      </c>
      <c r="G109" s="161" t="str">
        <f t="shared" si="4"/>
        <v>108</v>
      </c>
      <c r="I10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9" s="162" t="s">
        <v>271</v>
      </c>
      <c r="L109" s="161" t="str">
        <f t="shared" si="5"/>
        <v>108</v>
      </c>
      <c r="N10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9" s="161" t="s">
        <v>271</v>
      </c>
    </row>
    <row r="110" spans="1:15" x14ac:dyDescent="0.25">
      <c r="A110">
        <v>109</v>
      </c>
      <c r="B110" s="161" t="str">
        <f t="shared" si="3"/>
        <v>109</v>
      </c>
      <c r="D110" s="16">
        <f>SUMIFS(Kollektenübersicht!I:I,Kollektenübersicht!G:G,#REF!)+SUMIFS(Kollektenübersicht!K:K,Kollektenübersicht!G:G,#REF!)+SUMIFS(Anfangsbestände!F:F,Anfangsbestände!D:D,#REF!)</f>
        <v>0</v>
      </c>
      <c r="E110" s="162" t="s">
        <v>272</v>
      </c>
      <c r="G110" s="161" t="str">
        <f t="shared" si="4"/>
        <v>109</v>
      </c>
      <c r="I11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0" s="162" t="s">
        <v>272</v>
      </c>
      <c r="L110" s="161" t="str">
        <f t="shared" si="5"/>
        <v>109</v>
      </c>
      <c r="N11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0" s="161" t="s">
        <v>272</v>
      </c>
    </row>
    <row r="111" spans="1:15" x14ac:dyDescent="0.25">
      <c r="A111">
        <v>110</v>
      </c>
      <c r="B111" s="161" t="str">
        <f t="shared" si="3"/>
        <v>110</v>
      </c>
      <c r="D111" s="16">
        <f>SUMIFS(Kollektenübersicht!I:I,Kollektenübersicht!G:G,#REF!)+SUMIFS(Kollektenübersicht!K:K,Kollektenübersicht!G:G,#REF!)+SUMIFS(Anfangsbestände!F:F,Anfangsbestände!D:D,#REF!)</f>
        <v>0</v>
      </c>
      <c r="E111" s="162" t="s">
        <v>273</v>
      </c>
      <c r="G111" s="161" t="str">
        <f t="shared" si="4"/>
        <v>110</v>
      </c>
      <c r="I11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1" s="162" t="s">
        <v>273</v>
      </c>
      <c r="L111" s="161" t="str">
        <f t="shared" si="5"/>
        <v>110</v>
      </c>
      <c r="N11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1" s="161" t="s">
        <v>273</v>
      </c>
    </row>
    <row r="112" spans="1:15" x14ac:dyDescent="0.25">
      <c r="A112">
        <v>111</v>
      </c>
      <c r="B112" s="161" t="str">
        <f t="shared" si="3"/>
        <v>111</v>
      </c>
      <c r="D112" s="16">
        <f>SUMIFS(Kollektenübersicht!I:I,Kollektenübersicht!G:G,#REF!)+SUMIFS(Kollektenübersicht!K:K,Kollektenübersicht!G:G,#REF!)+SUMIFS(Anfangsbestände!F:F,Anfangsbestände!D:D,#REF!)</f>
        <v>0</v>
      </c>
      <c r="E112" s="162" t="s">
        <v>274</v>
      </c>
      <c r="G112" s="161" t="str">
        <f t="shared" si="4"/>
        <v>111</v>
      </c>
      <c r="I11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2" s="162" t="s">
        <v>274</v>
      </c>
      <c r="L112" s="161" t="str">
        <f t="shared" si="5"/>
        <v>111</v>
      </c>
      <c r="N11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2" s="161" t="s">
        <v>274</v>
      </c>
    </row>
    <row r="113" spans="1:15" x14ac:dyDescent="0.25">
      <c r="A113">
        <v>112</v>
      </c>
      <c r="B113" s="161" t="str">
        <f t="shared" si="3"/>
        <v>112</v>
      </c>
      <c r="D113" s="16">
        <f>SUMIFS(Kollektenübersicht!I:I,Kollektenübersicht!G:G,#REF!)+SUMIFS(Kollektenübersicht!K:K,Kollektenübersicht!G:G,#REF!)+SUMIFS(Anfangsbestände!F:F,Anfangsbestände!D:D,#REF!)</f>
        <v>0</v>
      </c>
      <c r="E113" s="162" t="s">
        <v>275</v>
      </c>
      <c r="G113" s="161" t="str">
        <f t="shared" si="4"/>
        <v>112</v>
      </c>
      <c r="I11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3" s="162" t="s">
        <v>275</v>
      </c>
      <c r="L113" s="161" t="str">
        <f t="shared" si="5"/>
        <v>112</v>
      </c>
      <c r="N11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3" s="161" t="s">
        <v>275</v>
      </c>
    </row>
    <row r="114" spans="1:15" x14ac:dyDescent="0.25">
      <c r="A114">
        <v>113</v>
      </c>
      <c r="B114" s="161" t="str">
        <f t="shared" si="3"/>
        <v>113</v>
      </c>
      <c r="D114" s="16">
        <f>SUMIFS(Kollektenübersicht!I:I,Kollektenübersicht!G:G,#REF!)+SUMIFS(Kollektenübersicht!K:K,Kollektenübersicht!G:G,#REF!)+SUMIFS(Anfangsbestände!F:F,Anfangsbestände!D:D,#REF!)</f>
        <v>0</v>
      </c>
      <c r="E114" s="162" t="s">
        <v>276</v>
      </c>
      <c r="G114" s="161" t="str">
        <f t="shared" si="4"/>
        <v>113</v>
      </c>
      <c r="I11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4" s="162" t="s">
        <v>276</v>
      </c>
      <c r="L114" s="161" t="str">
        <f t="shared" si="5"/>
        <v>113</v>
      </c>
      <c r="N11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4" s="161" t="s">
        <v>276</v>
      </c>
    </row>
    <row r="115" spans="1:15" x14ac:dyDescent="0.25">
      <c r="A115">
        <v>114</v>
      </c>
      <c r="B115" s="161" t="str">
        <f t="shared" si="3"/>
        <v>114</v>
      </c>
      <c r="D115" s="16">
        <f>SUMIFS(Kollektenübersicht!I:I,Kollektenübersicht!G:G,#REF!)+SUMIFS(Kollektenübersicht!K:K,Kollektenübersicht!G:G,#REF!)+SUMIFS(Anfangsbestände!F:F,Anfangsbestände!D:D,#REF!)</f>
        <v>0</v>
      </c>
      <c r="E115" s="162" t="s">
        <v>277</v>
      </c>
      <c r="G115" s="161" t="str">
        <f t="shared" si="4"/>
        <v>114</v>
      </c>
      <c r="I11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5" s="162" t="s">
        <v>277</v>
      </c>
      <c r="L115" s="161" t="str">
        <f t="shared" si="5"/>
        <v>114</v>
      </c>
      <c r="N11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5" s="161" t="s">
        <v>277</v>
      </c>
    </row>
    <row r="116" spans="1:15" x14ac:dyDescent="0.25">
      <c r="A116">
        <v>115</v>
      </c>
      <c r="B116" s="161" t="str">
        <f t="shared" si="3"/>
        <v>115</v>
      </c>
      <c r="D116" s="16">
        <f>SUMIFS(Kollektenübersicht!I:I,Kollektenübersicht!G:G,#REF!)+SUMIFS(Kollektenübersicht!K:K,Kollektenübersicht!G:G,#REF!)+SUMIFS(Anfangsbestände!F:F,Anfangsbestände!D:D,#REF!)</f>
        <v>0</v>
      </c>
      <c r="E116" s="162" t="s">
        <v>278</v>
      </c>
      <c r="G116" s="161" t="str">
        <f t="shared" si="4"/>
        <v>115</v>
      </c>
      <c r="I11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6" s="162" t="s">
        <v>278</v>
      </c>
      <c r="L116" s="161" t="str">
        <f t="shared" si="5"/>
        <v>115</v>
      </c>
      <c r="N11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6" s="161" t="s">
        <v>278</v>
      </c>
    </row>
    <row r="117" spans="1:15" x14ac:dyDescent="0.25">
      <c r="A117">
        <v>116</v>
      </c>
      <c r="B117" s="161" t="str">
        <f t="shared" si="3"/>
        <v>116</v>
      </c>
      <c r="D117" s="16">
        <f>SUMIFS(Kollektenübersicht!I:I,Kollektenübersicht!G:G,#REF!)+SUMIFS(Kollektenübersicht!K:K,Kollektenübersicht!G:G,#REF!)+SUMIFS(Anfangsbestände!F:F,Anfangsbestände!D:D,#REF!)</f>
        <v>0</v>
      </c>
      <c r="E117" s="162" t="s">
        <v>279</v>
      </c>
      <c r="G117" s="161" t="str">
        <f t="shared" si="4"/>
        <v>116</v>
      </c>
      <c r="I11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7" s="162" t="s">
        <v>279</v>
      </c>
      <c r="L117" s="161" t="str">
        <f t="shared" si="5"/>
        <v>116</v>
      </c>
      <c r="N11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7" s="161" t="s">
        <v>279</v>
      </c>
    </row>
    <row r="118" spans="1:15" x14ac:dyDescent="0.25">
      <c r="A118">
        <v>117</v>
      </c>
      <c r="B118" s="161" t="str">
        <f t="shared" si="3"/>
        <v>117</v>
      </c>
      <c r="D118" s="16">
        <f>SUMIFS(Kollektenübersicht!I:I,Kollektenübersicht!G:G,#REF!)+SUMIFS(Kollektenübersicht!K:K,Kollektenübersicht!G:G,#REF!)+SUMIFS(Anfangsbestände!F:F,Anfangsbestände!D:D,#REF!)</f>
        <v>0</v>
      </c>
      <c r="E118" s="162" t="s">
        <v>280</v>
      </c>
      <c r="G118" s="161" t="str">
        <f t="shared" si="4"/>
        <v>117</v>
      </c>
      <c r="I11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8" s="162" t="s">
        <v>280</v>
      </c>
      <c r="L118" s="161" t="str">
        <f t="shared" si="5"/>
        <v>117</v>
      </c>
      <c r="N11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8" s="161" t="s">
        <v>280</v>
      </c>
    </row>
    <row r="119" spans="1:15" x14ac:dyDescent="0.25">
      <c r="A119">
        <v>118</v>
      </c>
      <c r="B119" s="161" t="str">
        <f t="shared" si="3"/>
        <v>118</v>
      </c>
      <c r="D119" s="16">
        <f>SUMIFS(Kollektenübersicht!I:I,Kollektenübersicht!G:G,#REF!)+SUMIFS(Kollektenübersicht!K:K,Kollektenübersicht!G:G,#REF!)+SUMIFS(Anfangsbestände!F:F,Anfangsbestände!D:D,#REF!)</f>
        <v>0</v>
      </c>
      <c r="E119" s="162" t="s">
        <v>281</v>
      </c>
      <c r="G119" s="161" t="str">
        <f t="shared" si="4"/>
        <v>118</v>
      </c>
      <c r="I11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9" s="162" t="s">
        <v>281</v>
      </c>
      <c r="L119" s="161" t="str">
        <f t="shared" si="5"/>
        <v>118</v>
      </c>
      <c r="N11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9" s="161" t="s">
        <v>281</v>
      </c>
    </row>
    <row r="120" spans="1:15" x14ac:dyDescent="0.25">
      <c r="A120">
        <v>119</v>
      </c>
      <c r="B120" s="161" t="str">
        <f t="shared" si="3"/>
        <v>119</v>
      </c>
      <c r="D120" s="16">
        <f>SUMIFS(Kollektenübersicht!I:I,Kollektenübersicht!G:G,#REF!)+SUMIFS(Kollektenübersicht!K:K,Kollektenübersicht!G:G,#REF!)+SUMIFS(Anfangsbestände!F:F,Anfangsbestände!D:D,#REF!)</f>
        <v>0</v>
      </c>
      <c r="E120" s="162" t="s">
        <v>282</v>
      </c>
      <c r="G120" s="161" t="str">
        <f t="shared" si="4"/>
        <v>119</v>
      </c>
      <c r="I12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0" s="162" t="s">
        <v>282</v>
      </c>
      <c r="L120" s="161" t="str">
        <f t="shared" si="5"/>
        <v>119</v>
      </c>
      <c r="N12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0" s="161" t="s">
        <v>282</v>
      </c>
    </row>
    <row r="121" spans="1:15" x14ac:dyDescent="0.25">
      <c r="A121">
        <v>120</v>
      </c>
      <c r="B121" s="161" t="str">
        <f t="shared" si="3"/>
        <v>120</v>
      </c>
      <c r="D121" s="16">
        <f>SUMIFS(Kollektenübersicht!I:I,Kollektenübersicht!G:G,#REF!)+SUMIFS(Kollektenübersicht!K:K,Kollektenübersicht!G:G,#REF!)+SUMIFS(Anfangsbestände!F:F,Anfangsbestände!D:D,#REF!)</f>
        <v>0</v>
      </c>
      <c r="E121" s="162" t="s">
        <v>283</v>
      </c>
      <c r="G121" s="161" t="str">
        <f t="shared" si="4"/>
        <v>120</v>
      </c>
      <c r="I12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1" s="162" t="s">
        <v>283</v>
      </c>
      <c r="L121" s="161" t="str">
        <f t="shared" si="5"/>
        <v>120</v>
      </c>
      <c r="N12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1" s="161" t="s">
        <v>283</v>
      </c>
    </row>
    <row r="122" spans="1:15" x14ac:dyDescent="0.25">
      <c r="A122">
        <v>121</v>
      </c>
      <c r="B122" s="161" t="str">
        <f t="shared" si="3"/>
        <v>121</v>
      </c>
      <c r="D122" s="16">
        <f>SUMIFS(Kollektenübersicht!I:I,Kollektenübersicht!G:G,#REF!)+SUMIFS(Kollektenübersicht!K:K,Kollektenübersicht!G:G,#REF!)+SUMIFS(Anfangsbestände!F:F,Anfangsbestände!D:D,#REF!)</f>
        <v>0</v>
      </c>
      <c r="E122" s="162" t="s">
        <v>284</v>
      </c>
      <c r="G122" s="161" t="str">
        <f t="shared" si="4"/>
        <v>121</v>
      </c>
      <c r="I12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2" s="162" t="s">
        <v>284</v>
      </c>
      <c r="L122" s="161" t="str">
        <f t="shared" si="5"/>
        <v>121</v>
      </c>
      <c r="N12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2" s="161" t="s">
        <v>284</v>
      </c>
    </row>
    <row r="123" spans="1:15" x14ac:dyDescent="0.25">
      <c r="A123">
        <v>122</v>
      </c>
      <c r="B123" s="161" t="str">
        <f t="shared" si="3"/>
        <v>122</v>
      </c>
      <c r="D123" s="16">
        <f>SUMIFS(Kollektenübersicht!I:I,Kollektenübersicht!G:G,#REF!)+SUMIFS(Kollektenübersicht!K:K,Kollektenübersicht!G:G,#REF!)+SUMIFS(Anfangsbestände!F:F,Anfangsbestände!D:D,#REF!)</f>
        <v>0</v>
      </c>
      <c r="E123" s="162" t="s">
        <v>285</v>
      </c>
      <c r="G123" s="161" t="str">
        <f t="shared" si="4"/>
        <v>122</v>
      </c>
      <c r="I12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3" s="162" t="s">
        <v>285</v>
      </c>
      <c r="L123" s="161" t="str">
        <f t="shared" si="5"/>
        <v>122</v>
      </c>
      <c r="N12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3" s="161" t="s">
        <v>285</v>
      </c>
    </row>
    <row r="124" spans="1:15" x14ac:dyDescent="0.25">
      <c r="A124">
        <v>123</v>
      </c>
      <c r="B124" s="161" t="str">
        <f t="shared" si="3"/>
        <v>123</v>
      </c>
      <c r="D124" s="16">
        <f>SUMIFS(Kollektenübersicht!I:I,Kollektenübersicht!G:G,#REF!)+SUMIFS(Kollektenübersicht!K:K,Kollektenübersicht!G:G,#REF!)+SUMIFS(Anfangsbestände!F:F,Anfangsbestände!D:D,#REF!)</f>
        <v>0</v>
      </c>
      <c r="E124" s="162" t="s">
        <v>286</v>
      </c>
      <c r="G124" s="161" t="str">
        <f t="shared" si="4"/>
        <v>123</v>
      </c>
      <c r="I12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4" s="162" t="s">
        <v>286</v>
      </c>
      <c r="L124" s="161" t="str">
        <f t="shared" si="5"/>
        <v>123</v>
      </c>
      <c r="N12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4" s="161" t="s">
        <v>286</v>
      </c>
    </row>
    <row r="125" spans="1:15" x14ac:dyDescent="0.25">
      <c r="A125">
        <v>124</v>
      </c>
      <c r="B125" s="161" t="str">
        <f t="shared" si="3"/>
        <v>124</v>
      </c>
      <c r="D125" s="16">
        <f>SUMIFS(Kollektenübersicht!I:I,Kollektenübersicht!G:G,#REF!)+SUMIFS(Kollektenübersicht!K:K,Kollektenübersicht!G:G,#REF!)+SUMIFS(Anfangsbestände!F:F,Anfangsbestände!D:D,#REF!)</f>
        <v>0</v>
      </c>
      <c r="E125" s="162" t="s">
        <v>287</v>
      </c>
      <c r="G125" s="161" t="str">
        <f t="shared" si="4"/>
        <v>124</v>
      </c>
      <c r="I12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5" s="162" t="s">
        <v>287</v>
      </c>
      <c r="L125" s="161" t="str">
        <f t="shared" si="5"/>
        <v>124</v>
      </c>
      <c r="N12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5" s="161" t="s">
        <v>287</v>
      </c>
    </row>
    <row r="126" spans="1:15" x14ac:dyDescent="0.25">
      <c r="A126">
        <v>125</v>
      </c>
      <c r="B126" s="161" t="str">
        <f t="shared" si="3"/>
        <v>125</v>
      </c>
      <c r="D126" s="16">
        <f>SUMIFS(Kollektenübersicht!I:I,Kollektenübersicht!G:G,#REF!)+SUMIFS(Kollektenübersicht!K:K,Kollektenübersicht!G:G,#REF!)+SUMIFS(Anfangsbestände!F:F,Anfangsbestände!D:D,#REF!)</f>
        <v>0</v>
      </c>
      <c r="E126" s="162" t="s">
        <v>288</v>
      </c>
      <c r="G126" s="161" t="str">
        <f t="shared" si="4"/>
        <v>125</v>
      </c>
      <c r="I12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6" s="162" t="s">
        <v>288</v>
      </c>
      <c r="L126" s="161" t="str">
        <f t="shared" si="5"/>
        <v>125</v>
      </c>
      <c r="N12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6" s="161" t="s">
        <v>288</v>
      </c>
    </row>
    <row r="127" spans="1:15" x14ac:dyDescent="0.25">
      <c r="A127">
        <v>126</v>
      </c>
      <c r="B127" s="161" t="str">
        <f t="shared" si="3"/>
        <v>126</v>
      </c>
      <c r="D127" s="16">
        <f>SUMIFS(Kollektenübersicht!I:I,Kollektenübersicht!G:G,#REF!)+SUMIFS(Kollektenübersicht!K:K,Kollektenübersicht!G:G,#REF!)+SUMIFS(Anfangsbestände!F:F,Anfangsbestände!D:D,#REF!)</f>
        <v>0</v>
      </c>
      <c r="E127" s="162" t="s">
        <v>289</v>
      </c>
      <c r="G127" s="161" t="str">
        <f t="shared" si="4"/>
        <v>126</v>
      </c>
      <c r="I12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7" s="162" t="s">
        <v>289</v>
      </c>
      <c r="L127" s="161" t="str">
        <f t="shared" si="5"/>
        <v>126</v>
      </c>
      <c r="N12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7" s="161" t="s">
        <v>289</v>
      </c>
    </row>
    <row r="128" spans="1:15" x14ac:dyDescent="0.25">
      <c r="A128">
        <v>127</v>
      </c>
      <c r="B128" s="161" t="str">
        <f t="shared" si="3"/>
        <v>127</v>
      </c>
      <c r="D128" s="16">
        <f>SUMIFS(Kollektenübersicht!I:I,Kollektenübersicht!G:G,#REF!)+SUMIFS(Kollektenübersicht!K:K,Kollektenübersicht!G:G,#REF!)+SUMIFS(Anfangsbestände!F:F,Anfangsbestände!D:D,#REF!)</f>
        <v>0</v>
      </c>
      <c r="E128" s="162" t="s">
        <v>290</v>
      </c>
      <c r="G128" s="161" t="str">
        <f t="shared" si="4"/>
        <v>127</v>
      </c>
      <c r="I12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8" s="162" t="s">
        <v>290</v>
      </c>
      <c r="L128" s="161" t="str">
        <f t="shared" si="5"/>
        <v>127</v>
      </c>
      <c r="N12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8" s="161" t="s">
        <v>290</v>
      </c>
    </row>
    <row r="129" spans="1:15" x14ac:dyDescent="0.25">
      <c r="A129">
        <v>128</v>
      </c>
      <c r="B129" s="161" t="str">
        <f t="shared" si="3"/>
        <v>128</v>
      </c>
      <c r="D129" s="16">
        <f>SUMIFS(Kollektenübersicht!I:I,Kollektenübersicht!G:G,#REF!)+SUMIFS(Kollektenübersicht!K:K,Kollektenübersicht!G:G,#REF!)+SUMIFS(Anfangsbestände!F:F,Anfangsbestände!D:D,#REF!)</f>
        <v>0</v>
      </c>
      <c r="E129" s="162" t="s">
        <v>291</v>
      </c>
      <c r="G129" s="161" t="str">
        <f t="shared" si="4"/>
        <v>128</v>
      </c>
      <c r="I12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9" s="162" t="s">
        <v>291</v>
      </c>
      <c r="L129" s="161" t="str">
        <f t="shared" si="5"/>
        <v>128</v>
      </c>
      <c r="N12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9" s="161" t="s">
        <v>291</v>
      </c>
    </row>
    <row r="130" spans="1:15" x14ac:dyDescent="0.25">
      <c r="A130">
        <v>129</v>
      </c>
      <c r="B130" s="161" t="str">
        <f t="shared" si="3"/>
        <v>129</v>
      </c>
      <c r="D130" s="16">
        <f>SUMIFS(Kollektenübersicht!I:I,Kollektenübersicht!G:G,#REF!)+SUMIFS(Kollektenübersicht!K:K,Kollektenübersicht!G:G,#REF!)+SUMIFS(Anfangsbestände!F:F,Anfangsbestände!D:D,#REF!)</f>
        <v>0</v>
      </c>
      <c r="E130" s="162" t="s">
        <v>292</v>
      </c>
      <c r="G130" s="161" t="str">
        <f t="shared" si="4"/>
        <v>129</v>
      </c>
      <c r="I13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0" s="162" t="s">
        <v>292</v>
      </c>
      <c r="L130" s="161" t="str">
        <f t="shared" si="5"/>
        <v>129</v>
      </c>
      <c r="N13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0" s="161" t="s">
        <v>292</v>
      </c>
    </row>
    <row r="131" spans="1:15" x14ac:dyDescent="0.25">
      <c r="A131">
        <v>130</v>
      </c>
      <c r="B131" s="161" t="str">
        <f t="shared" ref="B131:B151" si="6">E131</f>
        <v>130</v>
      </c>
      <c r="D131" s="16">
        <f>SUMIFS(Kollektenübersicht!I:I,Kollektenübersicht!G:G,#REF!)+SUMIFS(Kollektenübersicht!K:K,Kollektenübersicht!G:G,#REF!)+SUMIFS(Anfangsbestände!F:F,Anfangsbestände!D:D,#REF!)</f>
        <v>0</v>
      </c>
      <c r="E131" s="162" t="s">
        <v>293</v>
      </c>
      <c r="G131" s="161" t="str">
        <f t="shared" ref="G131:G151" si="7">J131</f>
        <v>130</v>
      </c>
      <c r="I13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1" s="162" t="s">
        <v>293</v>
      </c>
      <c r="L131" s="161" t="str">
        <f t="shared" ref="L131:L151" si="8">O131</f>
        <v>130</v>
      </c>
      <c r="N13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1" s="161" t="s">
        <v>293</v>
      </c>
    </row>
    <row r="132" spans="1:15" x14ac:dyDescent="0.25">
      <c r="A132">
        <v>131</v>
      </c>
      <c r="B132" s="161" t="str">
        <f t="shared" si="6"/>
        <v>131</v>
      </c>
      <c r="D132" s="16">
        <f>SUMIFS(Kollektenübersicht!I:I,Kollektenübersicht!G:G,#REF!)+SUMIFS(Kollektenübersicht!K:K,Kollektenübersicht!G:G,#REF!)+SUMIFS(Anfangsbestände!F:F,Anfangsbestände!D:D,#REF!)</f>
        <v>0</v>
      </c>
      <c r="E132" s="162" t="s">
        <v>294</v>
      </c>
      <c r="G132" s="161" t="str">
        <f t="shared" si="7"/>
        <v>131</v>
      </c>
      <c r="I13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2" s="162" t="s">
        <v>294</v>
      </c>
      <c r="L132" s="161" t="str">
        <f t="shared" si="8"/>
        <v>131</v>
      </c>
      <c r="N13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2" s="161" t="s">
        <v>294</v>
      </c>
    </row>
    <row r="133" spans="1:15" x14ac:dyDescent="0.25">
      <c r="A133">
        <v>132</v>
      </c>
      <c r="B133" s="161" t="str">
        <f t="shared" si="6"/>
        <v>132</v>
      </c>
      <c r="D133" s="16">
        <f>SUMIFS(Kollektenübersicht!I:I,Kollektenübersicht!G:G,#REF!)+SUMIFS(Kollektenübersicht!K:K,Kollektenübersicht!G:G,#REF!)+SUMIFS(Anfangsbestände!F:F,Anfangsbestände!D:D,#REF!)</f>
        <v>0</v>
      </c>
      <c r="E133" s="162" t="s">
        <v>295</v>
      </c>
      <c r="G133" s="161" t="str">
        <f t="shared" si="7"/>
        <v>132</v>
      </c>
      <c r="I13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3" s="162" t="s">
        <v>295</v>
      </c>
      <c r="L133" s="161" t="str">
        <f t="shared" si="8"/>
        <v>132</v>
      </c>
      <c r="N13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3" s="161" t="s">
        <v>295</v>
      </c>
    </row>
    <row r="134" spans="1:15" x14ac:dyDescent="0.25">
      <c r="A134">
        <v>133</v>
      </c>
      <c r="B134" s="161" t="str">
        <f t="shared" si="6"/>
        <v>133</v>
      </c>
      <c r="D134" s="16">
        <f>SUMIFS(Kollektenübersicht!I:I,Kollektenübersicht!G:G,#REF!)+SUMIFS(Kollektenübersicht!K:K,Kollektenübersicht!G:G,#REF!)+SUMIFS(Anfangsbestände!F:F,Anfangsbestände!D:D,#REF!)</f>
        <v>0</v>
      </c>
      <c r="E134" s="162" t="s">
        <v>296</v>
      </c>
      <c r="G134" s="161" t="str">
        <f t="shared" si="7"/>
        <v>133</v>
      </c>
      <c r="I13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4" s="162" t="s">
        <v>296</v>
      </c>
      <c r="L134" s="161" t="str">
        <f t="shared" si="8"/>
        <v>133</v>
      </c>
      <c r="N13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4" s="161" t="s">
        <v>296</v>
      </c>
    </row>
    <row r="135" spans="1:15" x14ac:dyDescent="0.25">
      <c r="A135">
        <v>134</v>
      </c>
      <c r="B135" s="161" t="str">
        <f t="shared" si="6"/>
        <v>134</v>
      </c>
      <c r="D135" s="16">
        <f>SUMIFS(Kollektenübersicht!I:I,Kollektenübersicht!G:G,#REF!)+SUMIFS(Kollektenübersicht!K:K,Kollektenübersicht!G:G,#REF!)+SUMIFS(Anfangsbestände!F:F,Anfangsbestände!D:D,#REF!)</f>
        <v>0</v>
      </c>
      <c r="E135" s="162" t="s">
        <v>297</v>
      </c>
      <c r="G135" s="161" t="str">
        <f t="shared" si="7"/>
        <v>134</v>
      </c>
      <c r="I13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5" s="162" t="s">
        <v>297</v>
      </c>
      <c r="L135" s="161" t="str">
        <f t="shared" si="8"/>
        <v>134</v>
      </c>
      <c r="N13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5" s="161" t="s">
        <v>297</v>
      </c>
    </row>
    <row r="136" spans="1:15" x14ac:dyDescent="0.25">
      <c r="A136">
        <v>135</v>
      </c>
      <c r="B136" s="161" t="str">
        <f t="shared" si="6"/>
        <v>135</v>
      </c>
      <c r="D136" s="16">
        <f>SUMIFS(Kollektenübersicht!I:I,Kollektenübersicht!G:G,#REF!)+SUMIFS(Kollektenübersicht!K:K,Kollektenübersicht!G:G,#REF!)+SUMIFS(Anfangsbestände!F:F,Anfangsbestände!D:D,#REF!)</f>
        <v>0</v>
      </c>
      <c r="E136" s="162" t="s">
        <v>298</v>
      </c>
      <c r="G136" s="161" t="str">
        <f t="shared" si="7"/>
        <v>135</v>
      </c>
      <c r="I13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6" s="162" t="s">
        <v>298</v>
      </c>
      <c r="L136" s="161" t="str">
        <f t="shared" si="8"/>
        <v>135</v>
      </c>
      <c r="N13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6" s="161" t="s">
        <v>298</v>
      </c>
    </row>
    <row r="137" spans="1:15" x14ac:dyDescent="0.25">
      <c r="A137">
        <v>136</v>
      </c>
      <c r="B137" s="161" t="str">
        <f t="shared" si="6"/>
        <v>136</v>
      </c>
      <c r="D137" s="16">
        <f>SUMIFS(Kollektenübersicht!I:I,Kollektenübersicht!G:G,#REF!)+SUMIFS(Kollektenübersicht!K:K,Kollektenübersicht!G:G,#REF!)+SUMIFS(Anfangsbestände!F:F,Anfangsbestände!D:D,#REF!)</f>
        <v>0</v>
      </c>
      <c r="E137" s="162" t="s">
        <v>299</v>
      </c>
      <c r="G137" s="161" t="str">
        <f t="shared" si="7"/>
        <v>136</v>
      </c>
      <c r="I13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7" s="162" t="s">
        <v>299</v>
      </c>
      <c r="L137" s="161" t="str">
        <f t="shared" si="8"/>
        <v>136</v>
      </c>
      <c r="N13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7" s="161" t="s">
        <v>299</v>
      </c>
    </row>
    <row r="138" spans="1:15" x14ac:dyDescent="0.25">
      <c r="A138">
        <v>137</v>
      </c>
      <c r="B138" s="161" t="str">
        <f t="shared" si="6"/>
        <v>137</v>
      </c>
      <c r="D138" s="16">
        <f>SUMIFS(Kollektenübersicht!I:I,Kollektenübersicht!G:G,#REF!)+SUMIFS(Kollektenübersicht!K:K,Kollektenübersicht!G:G,#REF!)+SUMIFS(Anfangsbestände!F:F,Anfangsbestände!D:D,#REF!)</f>
        <v>0</v>
      </c>
      <c r="E138" s="162" t="s">
        <v>300</v>
      </c>
      <c r="G138" s="161" t="str">
        <f t="shared" si="7"/>
        <v>137</v>
      </c>
      <c r="I13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8" s="162" t="s">
        <v>300</v>
      </c>
      <c r="L138" s="161" t="str">
        <f t="shared" si="8"/>
        <v>137</v>
      </c>
      <c r="N13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8" s="161" t="s">
        <v>300</v>
      </c>
    </row>
    <row r="139" spans="1:15" x14ac:dyDescent="0.25">
      <c r="A139">
        <v>138</v>
      </c>
      <c r="B139" s="161" t="str">
        <f t="shared" si="6"/>
        <v>138</v>
      </c>
      <c r="D139" s="16">
        <f>SUMIFS(Kollektenübersicht!I:I,Kollektenübersicht!G:G,#REF!)+SUMIFS(Kollektenübersicht!K:K,Kollektenübersicht!G:G,#REF!)+SUMIFS(Anfangsbestände!F:F,Anfangsbestände!D:D,#REF!)</f>
        <v>0</v>
      </c>
      <c r="E139" s="162" t="s">
        <v>301</v>
      </c>
      <c r="G139" s="161" t="str">
        <f t="shared" si="7"/>
        <v>138</v>
      </c>
      <c r="I13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9" s="162" t="s">
        <v>301</v>
      </c>
      <c r="L139" s="161" t="str">
        <f t="shared" si="8"/>
        <v>138</v>
      </c>
      <c r="N13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9" s="161" t="s">
        <v>301</v>
      </c>
    </row>
    <row r="140" spans="1:15" x14ac:dyDescent="0.25">
      <c r="A140">
        <v>139</v>
      </c>
      <c r="B140" s="161" t="str">
        <f t="shared" si="6"/>
        <v>139</v>
      </c>
      <c r="D140" s="16">
        <f>SUMIFS(Kollektenübersicht!I:I,Kollektenübersicht!G:G,#REF!)+SUMIFS(Kollektenübersicht!K:K,Kollektenübersicht!G:G,#REF!)+SUMIFS(Anfangsbestände!F:F,Anfangsbestände!D:D,#REF!)</f>
        <v>0</v>
      </c>
      <c r="E140" s="162" t="s">
        <v>302</v>
      </c>
      <c r="G140" s="161" t="str">
        <f t="shared" si="7"/>
        <v>139</v>
      </c>
      <c r="I14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0" s="162" t="s">
        <v>302</v>
      </c>
      <c r="L140" s="161" t="str">
        <f t="shared" si="8"/>
        <v>139</v>
      </c>
      <c r="N14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0" s="161" t="s">
        <v>302</v>
      </c>
    </row>
    <row r="141" spans="1:15" x14ac:dyDescent="0.25">
      <c r="A141">
        <v>140</v>
      </c>
      <c r="B141" s="161" t="str">
        <f t="shared" si="6"/>
        <v>140</v>
      </c>
      <c r="D141" s="16">
        <f>SUMIFS(Kollektenübersicht!I:I,Kollektenübersicht!G:G,#REF!)+SUMIFS(Kollektenübersicht!K:K,Kollektenübersicht!G:G,#REF!)+SUMIFS(Anfangsbestände!F:F,Anfangsbestände!D:D,#REF!)</f>
        <v>0</v>
      </c>
      <c r="E141" s="162" t="s">
        <v>303</v>
      </c>
      <c r="G141" s="161" t="str">
        <f t="shared" si="7"/>
        <v>140</v>
      </c>
      <c r="I14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1" s="162" t="s">
        <v>303</v>
      </c>
      <c r="L141" s="161" t="str">
        <f t="shared" si="8"/>
        <v>140</v>
      </c>
      <c r="N14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1" s="161" t="s">
        <v>303</v>
      </c>
    </row>
    <row r="142" spans="1:15" x14ac:dyDescent="0.25">
      <c r="A142">
        <v>141</v>
      </c>
      <c r="B142" s="161" t="str">
        <f t="shared" si="6"/>
        <v>141</v>
      </c>
      <c r="D142" s="16">
        <f>SUMIFS(Kollektenübersicht!I:I,Kollektenübersicht!G:G,#REF!)+SUMIFS(Kollektenübersicht!K:K,Kollektenübersicht!G:G,#REF!)+SUMIFS(Anfangsbestände!F:F,Anfangsbestände!D:D,#REF!)</f>
        <v>0</v>
      </c>
      <c r="E142" s="162" t="s">
        <v>304</v>
      </c>
      <c r="G142" s="161" t="str">
        <f t="shared" si="7"/>
        <v>141</v>
      </c>
      <c r="I14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2" s="162" t="s">
        <v>304</v>
      </c>
      <c r="L142" s="161" t="str">
        <f t="shared" si="8"/>
        <v>141</v>
      </c>
      <c r="N14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2" s="161" t="s">
        <v>304</v>
      </c>
    </row>
    <row r="143" spans="1:15" x14ac:dyDescent="0.25">
      <c r="A143">
        <v>142</v>
      </c>
      <c r="B143" s="161" t="str">
        <f t="shared" si="6"/>
        <v>142</v>
      </c>
      <c r="D143" s="16">
        <f>SUMIFS(Kollektenübersicht!I:I,Kollektenübersicht!G:G,#REF!)+SUMIFS(Kollektenübersicht!K:K,Kollektenübersicht!G:G,#REF!)+SUMIFS(Anfangsbestände!F:F,Anfangsbestände!D:D,#REF!)</f>
        <v>0</v>
      </c>
      <c r="E143" s="162" t="s">
        <v>305</v>
      </c>
      <c r="G143" s="161" t="str">
        <f t="shared" si="7"/>
        <v>142</v>
      </c>
      <c r="I14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3" s="162" t="s">
        <v>305</v>
      </c>
      <c r="L143" s="161" t="str">
        <f t="shared" si="8"/>
        <v>142</v>
      </c>
      <c r="N14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3" s="161" t="s">
        <v>305</v>
      </c>
    </row>
    <row r="144" spans="1:15" x14ac:dyDescent="0.25">
      <c r="A144">
        <v>143</v>
      </c>
      <c r="B144" s="161" t="str">
        <f t="shared" si="6"/>
        <v>143</v>
      </c>
      <c r="D144" s="16">
        <f>SUMIFS(Kollektenübersicht!I:I,Kollektenübersicht!G:G,#REF!)+SUMIFS(Kollektenübersicht!K:K,Kollektenübersicht!G:G,#REF!)+SUMIFS(Anfangsbestände!F:F,Anfangsbestände!D:D,#REF!)</f>
        <v>0</v>
      </c>
      <c r="E144" s="162" t="s">
        <v>306</v>
      </c>
      <c r="G144" s="161" t="str">
        <f t="shared" si="7"/>
        <v>143</v>
      </c>
      <c r="I14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4" s="162" t="s">
        <v>306</v>
      </c>
      <c r="L144" s="161" t="str">
        <f t="shared" si="8"/>
        <v>143</v>
      </c>
      <c r="N14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4" s="161" t="s">
        <v>306</v>
      </c>
    </row>
    <row r="145" spans="1:15" x14ac:dyDescent="0.25">
      <c r="A145">
        <v>144</v>
      </c>
      <c r="B145" s="161" t="str">
        <f t="shared" si="6"/>
        <v>144</v>
      </c>
      <c r="D145" s="16">
        <f>SUMIFS(Kollektenübersicht!I:I,Kollektenübersicht!G:G,#REF!)+SUMIFS(Kollektenübersicht!K:K,Kollektenübersicht!G:G,#REF!)+SUMIFS(Anfangsbestände!F:F,Anfangsbestände!D:D,#REF!)</f>
        <v>0</v>
      </c>
      <c r="E145" s="162" t="s">
        <v>307</v>
      </c>
      <c r="G145" s="161" t="str">
        <f t="shared" si="7"/>
        <v>144</v>
      </c>
      <c r="I14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5" s="162" t="s">
        <v>307</v>
      </c>
      <c r="L145" s="161" t="str">
        <f t="shared" si="8"/>
        <v>144</v>
      </c>
      <c r="N14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5" s="161" t="s">
        <v>307</v>
      </c>
    </row>
    <row r="146" spans="1:15" x14ac:dyDescent="0.25">
      <c r="A146">
        <v>145</v>
      </c>
      <c r="B146" s="161" t="str">
        <f t="shared" si="6"/>
        <v>145</v>
      </c>
      <c r="D146" s="16">
        <f>SUMIFS(Kollektenübersicht!I:I,Kollektenübersicht!G:G,#REF!)+SUMIFS(Kollektenübersicht!K:K,Kollektenübersicht!G:G,#REF!)+SUMIFS(Anfangsbestände!F:F,Anfangsbestände!D:D,#REF!)</f>
        <v>0</v>
      </c>
      <c r="E146" s="162" t="s">
        <v>308</v>
      </c>
      <c r="G146" s="161" t="str">
        <f t="shared" si="7"/>
        <v>145</v>
      </c>
      <c r="I14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6" s="162" t="s">
        <v>308</v>
      </c>
      <c r="L146" s="161" t="str">
        <f t="shared" si="8"/>
        <v>145</v>
      </c>
      <c r="N14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6" s="161" t="s">
        <v>308</v>
      </c>
    </row>
    <row r="147" spans="1:15" x14ac:dyDescent="0.25">
      <c r="A147">
        <v>146</v>
      </c>
      <c r="B147" s="161" t="str">
        <f t="shared" si="6"/>
        <v>146</v>
      </c>
      <c r="D147" s="16">
        <f>SUMIFS(Kollektenübersicht!I:I,Kollektenübersicht!G:G,#REF!)+SUMIFS(Kollektenübersicht!K:K,Kollektenübersicht!G:G,#REF!)+SUMIFS(Anfangsbestände!F:F,Anfangsbestände!D:D,#REF!)</f>
        <v>0</v>
      </c>
      <c r="E147" s="162" t="s">
        <v>309</v>
      </c>
      <c r="G147" s="161" t="str">
        <f t="shared" si="7"/>
        <v>146</v>
      </c>
      <c r="I14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7" s="162" t="s">
        <v>309</v>
      </c>
      <c r="L147" s="161" t="str">
        <f t="shared" si="8"/>
        <v>146</v>
      </c>
      <c r="N14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7" s="161" t="s">
        <v>309</v>
      </c>
    </row>
    <row r="148" spans="1:15" x14ac:dyDescent="0.25">
      <c r="A148">
        <v>147</v>
      </c>
      <c r="B148" s="161" t="str">
        <f t="shared" si="6"/>
        <v>147</v>
      </c>
      <c r="D148" s="16">
        <f>SUMIFS(Kollektenübersicht!I:I,Kollektenübersicht!G:G,#REF!)+SUMIFS(Kollektenübersicht!K:K,Kollektenübersicht!G:G,#REF!)+SUMIFS(Anfangsbestände!F:F,Anfangsbestände!D:D,#REF!)</f>
        <v>0</v>
      </c>
      <c r="E148" s="162" t="s">
        <v>310</v>
      </c>
      <c r="G148" s="161" t="str">
        <f t="shared" si="7"/>
        <v>147</v>
      </c>
      <c r="I14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8" s="162" t="s">
        <v>310</v>
      </c>
      <c r="L148" s="161" t="str">
        <f t="shared" si="8"/>
        <v>147</v>
      </c>
      <c r="N14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8" s="161" t="s">
        <v>310</v>
      </c>
    </row>
    <row r="149" spans="1:15" x14ac:dyDescent="0.25">
      <c r="A149">
        <v>148</v>
      </c>
      <c r="B149" s="161" t="str">
        <f t="shared" si="6"/>
        <v>148</v>
      </c>
      <c r="D149" s="16">
        <f>SUMIFS(Kollektenübersicht!I:I,Kollektenübersicht!G:G,#REF!)+SUMIFS(Kollektenübersicht!K:K,Kollektenübersicht!G:G,#REF!)+SUMIFS(Anfangsbestände!F:F,Anfangsbestände!D:D,#REF!)</f>
        <v>0</v>
      </c>
      <c r="E149" s="162" t="s">
        <v>311</v>
      </c>
      <c r="G149" s="161" t="str">
        <f t="shared" si="7"/>
        <v>148</v>
      </c>
      <c r="I14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9" s="162" t="s">
        <v>311</v>
      </c>
      <c r="L149" s="161" t="str">
        <f t="shared" si="8"/>
        <v>148</v>
      </c>
      <c r="N14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9" s="161" t="s">
        <v>311</v>
      </c>
    </row>
    <row r="150" spans="1:15" x14ac:dyDescent="0.25">
      <c r="A150">
        <v>149</v>
      </c>
      <c r="B150" s="161" t="str">
        <f t="shared" si="6"/>
        <v>149</v>
      </c>
      <c r="D150" s="16">
        <f>SUMIFS(Kollektenübersicht!I:I,Kollektenübersicht!G:G,#REF!)+SUMIFS(Kollektenübersicht!K:K,Kollektenübersicht!G:G,#REF!)+SUMIFS(Anfangsbestände!F:F,Anfangsbestände!D:D,#REF!)</f>
        <v>0</v>
      </c>
      <c r="E150" s="162" t="s">
        <v>312</v>
      </c>
      <c r="G150" s="161" t="str">
        <f t="shared" si="7"/>
        <v>149</v>
      </c>
      <c r="I15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50" s="162" t="s">
        <v>312</v>
      </c>
      <c r="L150" s="161" t="str">
        <f t="shared" si="8"/>
        <v>149</v>
      </c>
      <c r="N15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50" s="161" t="s">
        <v>312</v>
      </c>
    </row>
    <row r="151" spans="1:15" x14ac:dyDescent="0.25">
      <c r="A151">
        <v>150</v>
      </c>
      <c r="B151" s="161" t="str">
        <f t="shared" si="6"/>
        <v>150</v>
      </c>
      <c r="D151" s="16">
        <f>SUMIFS(Kollektenübersicht!I:I,Kollektenübersicht!G:G,#REF!)+SUMIFS(Kollektenübersicht!K:K,Kollektenübersicht!G:G,#REF!)+SUMIFS(Anfangsbestände!F:F,Anfangsbestände!D:D,#REF!)</f>
        <v>0</v>
      </c>
      <c r="E151" s="162" t="s">
        <v>313</v>
      </c>
      <c r="G151" s="161" t="str">
        <f t="shared" si="7"/>
        <v>150</v>
      </c>
      <c r="I15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51" s="162" t="s">
        <v>313</v>
      </c>
      <c r="L151" s="161" t="str">
        <f t="shared" si="8"/>
        <v>150</v>
      </c>
      <c r="N15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51" s="161" t="s">
        <v>313</v>
      </c>
    </row>
    <row r="514" spans="16:16" x14ac:dyDescent="0.25">
      <c r="P514">
        <f>SUMIFS(Kollektenübersicht!I:I,Kollektenübersicht!E:E,'Eingabe Zweckbestimmungen'!#REF!)+SUMIFS(Kollektenübersicht!K:K,Kollektenübersicht!E:E,'Eingabe Zweckbestimmungen'!#REF!)</f>
        <v>0</v>
      </c>
    </row>
    <row r="515" spans="16:16" x14ac:dyDescent="0.25">
      <c r="P515">
        <f>SUMIFS(Kollektenübersicht!I:I,Kollektenübersicht!E:E,'Eingabe Zweckbestimmungen'!#REF!)+SUMIFS(Kollektenübersicht!K:K,Kollektenübersicht!E:E,'Eingabe Zweckbestimmungen'!#REF!)</f>
        <v>0</v>
      </c>
    </row>
    <row r="516" spans="16:16" x14ac:dyDescent="0.25">
      <c r="P516" t="e">
        <f>#REF!</f>
        <v>#REF!</v>
      </c>
    </row>
  </sheetData>
  <sheetProtection insertRows="0" selectLockedCells="1"/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</sheetPr>
  <dimension ref="A1:P34"/>
  <sheetViews>
    <sheetView zoomScaleNormal="100" workbookViewId="0">
      <selection activeCell="E18" sqref="E18"/>
    </sheetView>
  </sheetViews>
  <sheetFormatPr baseColWidth="10" defaultRowHeight="15" x14ac:dyDescent="0.25"/>
  <cols>
    <col min="1" max="1" width="4" style="33" customWidth="1"/>
    <col min="2" max="2" width="4.5703125" style="22" customWidth="1"/>
    <col min="3" max="7" width="12.7109375" style="22" customWidth="1"/>
    <col min="8" max="8" width="1.7109375" style="22" customWidth="1"/>
    <col min="9" max="9" width="12.7109375" style="22" customWidth="1"/>
  </cols>
  <sheetData>
    <row r="1" spans="1:16" ht="15.75" customHeight="1" thickBot="1" x14ac:dyDescent="0.3">
      <c r="C1" s="80"/>
      <c r="D1" s="80"/>
      <c r="E1" s="80"/>
      <c r="F1" s="23"/>
      <c r="G1" s="222"/>
      <c r="H1" s="222"/>
      <c r="I1" s="223"/>
    </row>
    <row r="2" spans="1:16" ht="15.6" customHeight="1" x14ac:dyDescent="0.25">
      <c r="C2" s="232" t="s">
        <v>27</v>
      </c>
      <c r="D2" s="232"/>
      <c r="E2" s="232"/>
      <c r="F2" s="23"/>
      <c r="G2" s="224" t="str">
        <f>IF(Kollektenübersicht!G10="","",Kollektenübersicht!P5)</f>
        <v/>
      </c>
      <c r="H2" s="225"/>
      <c r="I2" s="226"/>
      <c r="J2" s="220" t="s">
        <v>47</v>
      </c>
      <c r="K2" s="220"/>
      <c r="L2" s="78"/>
    </row>
    <row r="3" spans="1:16" ht="15.75" thickBot="1" x14ac:dyDescent="0.3">
      <c r="C3" s="232"/>
      <c r="D3" s="232"/>
      <c r="E3" s="232"/>
      <c r="F3" s="23"/>
      <c r="G3" s="227"/>
      <c r="H3" s="228"/>
      <c r="I3" s="229"/>
      <c r="J3" s="220"/>
      <c r="K3" s="220"/>
    </row>
    <row r="4" spans="1:16" x14ac:dyDescent="0.25">
      <c r="C4" s="79"/>
      <c r="D4" s="79"/>
      <c r="E4" s="79"/>
      <c r="F4" s="79"/>
      <c r="G4" s="79"/>
      <c r="H4" s="79"/>
      <c r="I4" s="79"/>
    </row>
    <row r="5" spans="1:16" ht="21.75" x14ac:dyDescent="0.25">
      <c r="C5" s="24"/>
      <c r="D5" s="24"/>
      <c r="E5" s="24"/>
      <c r="G5" s="25"/>
      <c r="H5" s="25"/>
      <c r="I5" s="25"/>
    </row>
    <row r="6" spans="1:16" ht="26.25" x14ac:dyDescent="0.25">
      <c r="A6" s="57"/>
      <c r="B6" s="27" t="s">
        <v>28</v>
      </c>
      <c r="C6" s="26"/>
      <c r="D6" s="26"/>
      <c r="E6" s="26"/>
      <c r="F6" s="26"/>
      <c r="G6" s="28" t="s">
        <v>29</v>
      </c>
      <c r="H6" s="28"/>
      <c r="I6" s="29"/>
    </row>
    <row r="8" spans="1:16" x14ac:dyDescent="0.25">
      <c r="B8" s="44" t="s">
        <v>38</v>
      </c>
      <c r="D8" s="159" t="str">
        <f>IF(Kollektenübersicht!G12="","",Kollektenübersicht!G12)</f>
        <v/>
      </c>
      <c r="E8" s="45" t="s">
        <v>145</v>
      </c>
    </row>
    <row r="9" spans="1:16" ht="9" customHeight="1" x14ac:dyDescent="0.25">
      <c r="B9" s="44"/>
      <c r="D9" s="60"/>
      <c r="E9" s="45"/>
    </row>
    <row r="10" spans="1:16" x14ac:dyDescent="0.25">
      <c r="B10" s="44"/>
      <c r="C10" s="49" t="s">
        <v>39</v>
      </c>
      <c r="D10" s="60"/>
      <c r="E10" s="45"/>
      <c r="G10" s="49" t="s">
        <v>40</v>
      </c>
      <c r="H10" s="49"/>
    </row>
    <row r="11" spans="1:16" ht="15" customHeight="1" x14ac:dyDescent="0.25">
      <c r="B11" s="47">
        <v>1</v>
      </c>
      <c r="C11" s="178" t="str">
        <f>IF(D8="","",IF(B11=1,'Stammdaten Girokonten'!B4,""))</f>
        <v/>
      </c>
      <c r="D11" s="172"/>
      <c r="E11" s="172"/>
      <c r="F11" s="172"/>
      <c r="G11" s="173" t="str">
        <f>IF(D8="","",IF(B11=1,'Stammdaten Girokonten'!F4,""))</f>
        <v/>
      </c>
      <c r="H11" s="174"/>
      <c r="I11" s="175"/>
      <c r="J11" s="138" t="str">
        <f>IF(B11="","","Übernahme aus Stammdaten Girokonten")</f>
        <v>Übernahme aus Stammdaten Girokonten</v>
      </c>
    </row>
    <row r="12" spans="1:16" x14ac:dyDescent="0.25">
      <c r="B12" s="47" t="str">
        <f>IF(D8="","",IF(D$8&gt;1,2,""))</f>
        <v/>
      </c>
      <c r="C12" s="48" t="str">
        <f>IF(B12=2,'Stammdaten Girokonten'!B5,"")</f>
        <v/>
      </c>
      <c r="D12" s="175"/>
      <c r="E12" s="175"/>
      <c r="F12" s="175"/>
      <c r="G12" s="175" t="str">
        <f>IF(B12=2,'Stammdaten Girokonten'!F5,"")</f>
        <v/>
      </c>
      <c r="H12" s="175"/>
      <c r="I12" s="175"/>
      <c r="J12" s="138" t="str">
        <f t="shared" ref="J12:J15" si="0">IF(B12="","","Übernahme aus Stammdaten Girokonten")</f>
        <v/>
      </c>
    </row>
    <row r="13" spans="1:16" x14ac:dyDescent="0.25">
      <c r="B13" s="47" t="str">
        <f>IF(D8="","",IF(D$8&gt;2,3,""))</f>
        <v/>
      </c>
      <c r="C13" s="48" t="str">
        <f>IF(B13=3,'Stammdaten Girokonten'!B6,"")</f>
        <v/>
      </c>
      <c r="D13" s="48"/>
      <c r="E13" s="48"/>
      <c r="F13" s="48"/>
      <c r="G13" s="48" t="str">
        <f>IF(B13=3,'Stammdaten Girokonten'!F6,"")</f>
        <v/>
      </c>
      <c r="H13" s="48"/>
      <c r="I13" s="48"/>
      <c r="J13" s="138" t="str">
        <f t="shared" si="0"/>
        <v/>
      </c>
    </row>
    <row r="14" spans="1:16" x14ac:dyDescent="0.25">
      <c r="B14" s="47" t="str">
        <f>IF(D8="","",IF(D$8&gt;3,4,""))</f>
        <v/>
      </c>
      <c r="C14" s="48" t="str">
        <f>IF(B14=4,'Stammdaten Girokonten'!B7,"")</f>
        <v/>
      </c>
      <c r="D14" s="48"/>
      <c r="E14" s="48"/>
      <c r="F14" s="48"/>
      <c r="G14" s="48" t="str">
        <f>IF(B14=4,'Stammdaten Girokonten'!F7,"")</f>
        <v/>
      </c>
      <c r="H14" s="48"/>
      <c r="I14" s="48"/>
      <c r="J14" s="138" t="str">
        <f t="shared" si="0"/>
        <v/>
      </c>
    </row>
    <row r="15" spans="1:16" x14ac:dyDescent="0.25">
      <c r="B15" s="47" t="str">
        <f>IF(D8="","",IF(D$8&gt;4,5,""))</f>
        <v/>
      </c>
      <c r="C15" s="48" t="str">
        <f>IF(B15=5,'Stammdaten Girokonten'!B8,"")</f>
        <v/>
      </c>
      <c r="D15" s="48"/>
      <c r="E15" s="48"/>
      <c r="F15" s="48"/>
      <c r="G15" s="48" t="str">
        <f>IF(B15=5,'Stammdaten Girokonten'!F8,"")</f>
        <v/>
      </c>
      <c r="H15" s="48"/>
      <c r="I15" s="48"/>
      <c r="J15" s="138" t="str">
        <f t="shared" si="0"/>
        <v/>
      </c>
    </row>
    <row r="16" spans="1:16" x14ac:dyDescent="0.25">
      <c r="B16" s="48"/>
      <c r="K16" s="61"/>
      <c r="L16" s="30"/>
      <c r="M16" s="46"/>
      <c r="N16" s="46"/>
      <c r="O16" s="31"/>
      <c r="P16" s="32"/>
    </row>
    <row r="17" spans="1:16" x14ac:dyDescent="0.25">
      <c r="A17" s="176" t="s">
        <v>30</v>
      </c>
      <c r="B17" s="58" t="s">
        <v>41</v>
      </c>
      <c r="K17" s="61"/>
      <c r="L17" s="30"/>
      <c r="M17" s="46"/>
      <c r="N17" s="46"/>
      <c r="O17" s="31"/>
      <c r="P17" s="32"/>
    </row>
    <row r="18" spans="1:16" x14ac:dyDescent="0.25">
      <c r="A18" s="177"/>
      <c r="B18" s="59">
        <v>1</v>
      </c>
      <c r="C18" s="97" t="s">
        <v>31</v>
      </c>
      <c r="D18" s="98"/>
      <c r="E18" s="99"/>
      <c r="F18" s="99"/>
      <c r="G18" s="98" t="s">
        <v>42</v>
      </c>
      <c r="H18" s="98"/>
      <c r="I18" s="100"/>
      <c r="J18" s="138" t="s">
        <v>142</v>
      </c>
      <c r="K18" s="61"/>
      <c r="L18" s="30"/>
      <c r="M18" s="46"/>
      <c r="N18" s="46"/>
      <c r="O18" s="31"/>
      <c r="P18" s="32"/>
    </row>
    <row r="19" spans="1:16" x14ac:dyDescent="0.25">
      <c r="A19" s="177"/>
      <c r="B19" s="47" t="str">
        <f>IF(B12=2,2,"")</f>
        <v/>
      </c>
      <c r="C19" s="98" t="str">
        <f>IF(B19=2,"lt. Kontoauszug Nr. /vom","")</f>
        <v/>
      </c>
      <c r="D19" s="98"/>
      <c r="E19" s="98"/>
      <c r="F19" s="98"/>
      <c r="G19" s="98" t="str">
        <f>IF(B19=2,"Kontostand","")</f>
        <v/>
      </c>
      <c r="H19" s="98"/>
      <c r="I19" s="98"/>
      <c r="J19" s="138" t="str">
        <f>IF($D$8&gt;1,"manuelle Eingabe erforderlich","")</f>
        <v>manuelle Eingabe erforderlich</v>
      </c>
      <c r="K19" s="61"/>
      <c r="L19" s="30"/>
      <c r="M19" s="46"/>
      <c r="N19" s="46"/>
      <c r="O19" s="31"/>
      <c r="P19" s="32"/>
    </row>
    <row r="20" spans="1:16" x14ac:dyDescent="0.25">
      <c r="A20" s="176"/>
      <c r="B20" s="47" t="str">
        <f>IF(B13=3,3,"")</f>
        <v/>
      </c>
      <c r="C20" s="98" t="str">
        <f>IF(B20=3,"lt. Kontoauszug Nr. /vom","")</f>
        <v/>
      </c>
      <c r="D20" s="98"/>
      <c r="E20" s="98"/>
      <c r="F20" s="98"/>
      <c r="G20" s="98" t="str">
        <f>IF(B20=3,"Kontostand","")</f>
        <v/>
      </c>
      <c r="H20" s="98"/>
      <c r="I20" s="98"/>
      <c r="J20" s="138" t="str">
        <f>IF($D$8&gt;2,"manuelle Eingabe erforderlich","")</f>
        <v>manuelle Eingabe erforderlich</v>
      </c>
      <c r="K20" s="61"/>
      <c r="L20" s="30"/>
      <c r="M20" s="46"/>
      <c r="N20" s="46"/>
      <c r="O20" s="31"/>
      <c r="P20" s="32"/>
    </row>
    <row r="21" spans="1:16" x14ac:dyDescent="0.25">
      <c r="A21" s="177"/>
      <c r="B21" s="47" t="str">
        <f>IF(B14=4,4,"")</f>
        <v/>
      </c>
      <c r="C21" s="98" t="str">
        <f>IF(B21=4,"lt. Kontoauszug Nr. /vom","")</f>
        <v/>
      </c>
      <c r="D21" s="98"/>
      <c r="E21" s="98"/>
      <c r="F21" s="98"/>
      <c r="G21" s="98" t="str">
        <f>IF(B21=4,"Kontostand","")</f>
        <v/>
      </c>
      <c r="H21" s="98"/>
      <c r="I21" s="98"/>
      <c r="J21" s="138" t="str">
        <f>IF($D$8&gt;3,"manuelle Eingabe erforderlich","")</f>
        <v>manuelle Eingabe erforderlich</v>
      </c>
      <c r="K21" s="61"/>
      <c r="L21" s="30"/>
      <c r="M21" s="46"/>
      <c r="N21" s="46"/>
      <c r="O21" s="31"/>
      <c r="P21" s="32"/>
    </row>
    <row r="22" spans="1:16" x14ac:dyDescent="0.25">
      <c r="A22" s="177"/>
      <c r="B22" s="47" t="str">
        <f>IF(B15=5,5,"")</f>
        <v/>
      </c>
      <c r="C22" s="98" t="str">
        <f>IF(B22=5,"lt. Kontoauszug Nr. /vom","")</f>
        <v/>
      </c>
      <c r="D22" s="98"/>
      <c r="E22" s="98"/>
      <c r="F22" s="98"/>
      <c r="G22" s="98" t="str">
        <f>IF(B22=5,"Kontostand","")</f>
        <v/>
      </c>
      <c r="H22" s="98"/>
      <c r="I22" s="98"/>
      <c r="J22" s="138" t="str">
        <f>IF($D$8&gt;4,"manuelle Eingabe erforderlich","")</f>
        <v>manuelle Eingabe erforderlich</v>
      </c>
    </row>
    <row r="23" spans="1:16" x14ac:dyDescent="0.25">
      <c r="A23" s="177"/>
    </row>
    <row r="24" spans="1:16" x14ac:dyDescent="0.25">
      <c r="A24" s="176" t="s">
        <v>32</v>
      </c>
      <c r="B24" s="58" t="s">
        <v>159</v>
      </c>
      <c r="C24" s="56"/>
      <c r="D24" s="56"/>
      <c r="E24" s="52"/>
      <c r="F24" s="56"/>
      <c r="G24" s="56"/>
      <c r="H24" s="56"/>
      <c r="I24" s="100"/>
      <c r="J24" s="138" t="s">
        <v>142</v>
      </c>
    </row>
    <row r="25" spans="1:16" ht="16.149999999999999" customHeight="1" x14ac:dyDescent="0.25">
      <c r="A25" s="177"/>
      <c r="B25" s="55"/>
      <c r="C25" s="56"/>
      <c r="D25" s="56"/>
      <c r="E25" s="52"/>
      <c r="F25" s="56"/>
      <c r="G25" s="56"/>
      <c r="H25" s="56"/>
      <c r="I25" s="50"/>
    </row>
    <row r="26" spans="1:16" ht="16.149999999999999" customHeight="1" x14ac:dyDescent="0.25">
      <c r="A26" s="176" t="s">
        <v>322</v>
      </c>
      <c r="B26" s="58" t="s">
        <v>33</v>
      </c>
      <c r="C26" s="33"/>
      <c r="E26" s="231" t="str">
        <f>IF(D8=1,"1. Bestand Girokonto","1. Bestand Girokonten")</f>
        <v>1. Bestand Girokonten</v>
      </c>
      <c r="F26" s="231"/>
      <c r="G26" s="231"/>
      <c r="H26" s="231"/>
      <c r="I26" s="35">
        <f>SUM(I18:I22)</f>
        <v>0</v>
      </c>
    </row>
    <row r="27" spans="1:16" ht="16.149999999999999" customHeight="1" x14ac:dyDescent="0.25">
      <c r="A27" s="177"/>
      <c r="B27" s="52"/>
      <c r="C27" s="33"/>
      <c r="D27" s="62"/>
      <c r="E27" s="231" t="s">
        <v>43</v>
      </c>
      <c r="F27" s="231"/>
      <c r="G27" s="231"/>
      <c r="H27" s="231"/>
      <c r="I27" s="35">
        <f>I24</f>
        <v>0</v>
      </c>
    </row>
    <row r="28" spans="1:16" ht="16.149999999999999" customHeight="1" x14ac:dyDescent="0.25">
      <c r="A28" s="177"/>
      <c r="B28" s="52"/>
      <c r="C28" s="33"/>
      <c r="D28" s="62"/>
      <c r="E28" s="51"/>
      <c r="F28" s="52"/>
      <c r="G28" s="34"/>
      <c r="H28" s="34"/>
      <c r="I28" s="35"/>
    </row>
    <row r="29" spans="1:16" ht="15.75" thickBot="1" x14ac:dyDescent="0.3">
      <c r="A29" s="177"/>
      <c r="B29" s="53"/>
      <c r="C29" s="53"/>
      <c r="D29" s="36"/>
      <c r="E29" s="36"/>
      <c r="F29" s="230" t="s">
        <v>34</v>
      </c>
      <c r="G29" s="230"/>
      <c r="H29" s="65"/>
      <c r="I29" s="54">
        <f>SUM(I26:I27)</f>
        <v>0</v>
      </c>
    </row>
    <row r="30" spans="1:16" ht="15.75" thickTop="1" x14ac:dyDescent="0.25">
      <c r="A30" s="177"/>
      <c r="B30" s="63"/>
      <c r="C30" s="63"/>
      <c r="D30" s="63"/>
      <c r="E30" s="63"/>
      <c r="F30" s="63"/>
      <c r="G30" s="63"/>
      <c r="H30" s="63"/>
      <c r="I30" s="63"/>
    </row>
    <row r="31" spans="1:16" x14ac:dyDescent="0.25">
      <c r="A31" s="176" t="s">
        <v>323</v>
      </c>
      <c r="B31" s="64" t="s">
        <v>35</v>
      </c>
      <c r="C31" s="56"/>
      <c r="D31" s="56"/>
      <c r="E31" s="52"/>
      <c r="F31" s="56"/>
      <c r="G31" s="56"/>
      <c r="H31" s="56"/>
      <c r="I31" s="56"/>
    </row>
    <row r="32" spans="1:16" x14ac:dyDescent="0.25">
      <c r="A32" s="36"/>
      <c r="B32" s="33"/>
      <c r="C32" s="37"/>
      <c r="D32" s="37"/>
      <c r="E32" s="37"/>
      <c r="F32" s="38"/>
      <c r="G32" s="37"/>
      <c r="H32" s="37"/>
      <c r="I32" s="39"/>
    </row>
    <row r="33" spans="2:9" x14ac:dyDescent="0.25">
      <c r="B33" s="40"/>
      <c r="C33" s="40"/>
      <c r="D33" s="40"/>
      <c r="E33" s="41"/>
      <c r="F33" s="42"/>
      <c r="G33" s="42"/>
      <c r="H33" s="66"/>
      <c r="I33" s="41"/>
    </row>
    <row r="34" spans="2:9" x14ac:dyDescent="0.25">
      <c r="B34" s="221" t="s">
        <v>36</v>
      </c>
      <c r="C34" s="221"/>
      <c r="D34" s="221"/>
      <c r="E34" s="43"/>
      <c r="F34" s="221" t="s">
        <v>37</v>
      </c>
      <c r="G34" s="221"/>
      <c r="H34" s="221"/>
      <c r="I34" s="221"/>
    </row>
  </sheetData>
  <sheetProtection selectLockedCells="1"/>
  <mergeCells count="9">
    <mergeCell ref="J2:K3"/>
    <mergeCell ref="B34:D34"/>
    <mergeCell ref="F34:I34"/>
    <mergeCell ref="G1:I1"/>
    <mergeCell ref="G2:I3"/>
    <mergeCell ref="F29:G29"/>
    <mergeCell ref="E26:H26"/>
    <mergeCell ref="E27:H27"/>
    <mergeCell ref="C2:E3"/>
  </mergeCells>
  <conditionalFormatting sqref="D11">
    <cfRule type="expression" dxfId="10" priority="17">
      <formula>$B$11=1</formula>
    </cfRule>
  </conditionalFormatting>
  <conditionalFormatting sqref="E11">
    <cfRule type="expression" dxfId="9" priority="16">
      <formula>$B$11=1</formula>
    </cfRule>
  </conditionalFormatting>
  <conditionalFormatting sqref="F11">
    <cfRule type="expression" dxfId="8" priority="13">
      <formula>$B$11=1</formula>
    </cfRule>
  </conditionalFormatting>
  <conditionalFormatting sqref="I11">
    <cfRule type="expression" dxfId="7" priority="10">
      <formula>$B$11=1</formula>
    </cfRule>
  </conditionalFormatting>
  <conditionalFormatting sqref="C12:C15">
    <cfRule type="expression" dxfId="6" priority="9">
      <formula>AND($B$12&lt;&gt;"",$D$8&gt;$B11)</formula>
    </cfRule>
  </conditionalFormatting>
  <conditionalFormatting sqref="D12:E15 G12:H15">
    <cfRule type="expression" dxfId="5" priority="8">
      <formula>AND($B$12&lt;&gt;"",$D$8&gt;$B11)</formula>
    </cfRule>
  </conditionalFormatting>
  <conditionalFormatting sqref="F12:F15 I12:I15">
    <cfRule type="expression" dxfId="4" priority="7">
      <formula>AND($B$12&lt;&gt;"",$D$8&gt;$B11)</formula>
    </cfRule>
  </conditionalFormatting>
  <conditionalFormatting sqref="E19:F22">
    <cfRule type="expression" dxfId="3" priority="3">
      <formula>$B19&lt;&gt;""</formula>
    </cfRule>
  </conditionalFormatting>
  <conditionalFormatting sqref="I19:I22">
    <cfRule type="expression" dxfId="2" priority="2">
      <formula>$B19&lt;&gt;""</formula>
    </cfRule>
  </conditionalFormatting>
  <conditionalFormatting sqref="G11:H11">
    <cfRule type="expression" dxfId="1" priority="1">
      <formula>$B$11=1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C19:G2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69"/>
  <sheetViews>
    <sheetView topLeftCell="B1" workbookViewId="0">
      <selection activeCell="C6" sqref="C6"/>
    </sheetView>
  </sheetViews>
  <sheetFormatPr baseColWidth="10" defaultRowHeight="15" x14ac:dyDescent="0.25"/>
  <cols>
    <col min="1" max="1" width="11.42578125" style="22" hidden="1" customWidth="1"/>
    <col min="2" max="2" width="16" style="22" customWidth="1"/>
    <col min="3" max="3" width="15.7109375" style="22" customWidth="1"/>
    <col min="4" max="4" width="5.140625" style="22" customWidth="1"/>
    <col min="5" max="5" width="21" style="22" bestFit="1" customWidth="1"/>
    <col min="6" max="6" width="19" style="22" customWidth="1"/>
    <col min="7" max="12" width="0" style="22" hidden="1" customWidth="1"/>
    <col min="13" max="16384" width="11.42578125" style="22"/>
  </cols>
  <sheetData>
    <row r="1" spans="1:12" ht="26.25" x14ac:dyDescent="0.4">
      <c r="A1" s="47"/>
      <c r="B1" s="194" t="s">
        <v>331</v>
      </c>
    </row>
    <row r="2" spans="1:12" x14ac:dyDescent="0.25">
      <c r="A2" s="47"/>
    </row>
    <row r="3" spans="1:12" x14ac:dyDescent="0.25">
      <c r="A3" s="47"/>
    </row>
    <row r="4" spans="1:12" x14ac:dyDescent="0.25">
      <c r="A4" s="47"/>
      <c r="B4" s="233" t="s">
        <v>332</v>
      </c>
      <c r="C4" s="233"/>
      <c r="E4" s="233" t="s">
        <v>333</v>
      </c>
      <c r="F4" s="233"/>
      <c r="I4" s="22" t="s">
        <v>15</v>
      </c>
      <c r="J4" s="22" t="s">
        <v>14</v>
      </c>
      <c r="K4" s="22" t="s">
        <v>16</v>
      </c>
      <c r="L4" s="22" t="s">
        <v>340</v>
      </c>
    </row>
    <row r="5" spans="1:12" x14ac:dyDescent="0.25">
      <c r="A5" s="47"/>
      <c r="H5" s="22">
        <v>909000</v>
      </c>
      <c r="I5" s="204">
        <f>C6</f>
        <v>0</v>
      </c>
      <c r="J5" s="204">
        <f>SUM(C10:C109)</f>
        <v>0</v>
      </c>
      <c r="K5" s="204">
        <f>SUM(F10:F109)</f>
        <v>0</v>
      </c>
      <c r="L5" s="204">
        <f>I5+J5+K5</f>
        <v>0</v>
      </c>
    </row>
    <row r="6" spans="1:12" x14ac:dyDescent="0.25">
      <c r="A6" s="47"/>
      <c r="B6" s="49" t="s">
        <v>15</v>
      </c>
      <c r="C6" s="195"/>
      <c r="E6" s="49" t="s">
        <v>334</v>
      </c>
      <c r="F6" s="196">
        <f>C6+SUM(C10:C109)+SUM(F10:F109)</f>
        <v>0</v>
      </c>
    </row>
    <row r="7" spans="1:12" x14ac:dyDescent="0.25">
      <c r="A7" s="47"/>
    </row>
    <row r="8" spans="1:12" x14ac:dyDescent="0.25">
      <c r="A8" s="47"/>
      <c r="B8" s="234" t="s">
        <v>335</v>
      </c>
      <c r="C8" s="234"/>
      <c r="E8" s="234" t="s">
        <v>336</v>
      </c>
      <c r="F8" s="234"/>
    </row>
    <row r="9" spans="1:12" x14ac:dyDescent="0.25">
      <c r="A9" s="47"/>
      <c r="B9" s="96" t="s">
        <v>0</v>
      </c>
      <c r="C9" s="96" t="s">
        <v>1</v>
      </c>
      <c r="E9" s="96" t="s">
        <v>0</v>
      </c>
      <c r="F9" s="96" t="s">
        <v>1</v>
      </c>
    </row>
    <row r="10" spans="1:12" x14ac:dyDescent="0.25">
      <c r="A10" s="47">
        <v>1</v>
      </c>
      <c r="B10" s="197"/>
      <c r="C10" s="68"/>
      <c r="E10" s="198" t="str">
        <f>IFERROR(VLOOKUP(SMALL(Kollektenübersicht!$AD$17:$AD$116,$A10),Kollektenübersicht!$AD:$AF,2,FALSE),"")</f>
        <v/>
      </c>
      <c r="F10" s="199" t="str">
        <f>IFERROR(-VLOOKUP(SMALL(Kollektenübersicht!$AD$17:$AD$116,$A10),Kollektenübersicht!$AD:$AF,3,FALSE),"")</f>
        <v/>
      </c>
    </row>
    <row r="11" spans="1:12" x14ac:dyDescent="0.25">
      <c r="A11" s="47">
        <v>2</v>
      </c>
      <c r="B11" s="68"/>
      <c r="C11" s="68"/>
      <c r="E11" s="198" t="str">
        <f>IFERROR(VLOOKUP(SMALL(Kollektenübersicht!$AD$17:$AD$116,$A11),Kollektenübersicht!$AD:$AF,2,FALSE),"")</f>
        <v/>
      </c>
      <c r="F11" s="199" t="str">
        <f>IFERROR(-VLOOKUP(SMALL(Kollektenübersicht!$AD$17:$AD$116,$A11),Kollektenübersicht!$AD:$AF,3,FALSE),"")</f>
        <v/>
      </c>
    </row>
    <row r="12" spans="1:12" x14ac:dyDescent="0.25">
      <c r="A12" s="47">
        <v>3</v>
      </c>
      <c r="B12" s="68"/>
      <c r="C12" s="68"/>
      <c r="E12" s="198" t="str">
        <f>IFERROR(VLOOKUP(SMALL(Kollektenübersicht!$AD$17:$AD$116,$A12),Kollektenübersicht!$AD:$AF,2,FALSE),"")</f>
        <v/>
      </c>
      <c r="F12" s="199" t="str">
        <f>IFERROR(-VLOOKUP(SMALL(Kollektenübersicht!$AD$17:$AD$116,$A12),Kollektenübersicht!$AD:$AF,3,FALSE),"")</f>
        <v/>
      </c>
    </row>
    <row r="13" spans="1:12" x14ac:dyDescent="0.25">
      <c r="A13" s="47">
        <v>4</v>
      </c>
      <c r="B13" s="68"/>
      <c r="C13" s="68"/>
      <c r="E13" s="198" t="str">
        <f>IFERROR(VLOOKUP(SMALL(Kollektenübersicht!$AD$17:$AD$116,$A13),Kollektenübersicht!$AD:$AF,2,FALSE),"")</f>
        <v/>
      </c>
      <c r="F13" s="199" t="str">
        <f>IFERROR(-VLOOKUP(SMALL(Kollektenübersicht!$AD$17:$AD$116,$A13),Kollektenübersicht!$AD:$AF,3,FALSE),"")</f>
        <v/>
      </c>
    </row>
    <row r="14" spans="1:12" x14ac:dyDescent="0.25">
      <c r="A14" s="47">
        <v>5</v>
      </c>
      <c r="B14" s="68"/>
      <c r="C14" s="68"/>
      <c r="E14" s="198" t="str">
        <f>IFERROR(VLOOKUP(SMALL(Kollektenübersicht!$AD$17:$AD$116,$A14),Kollektenübersicht!$AD:$AF,2,FALSE),"")</f>
        <v/>
      </c>
      <c r="F14" s="199" t="str">
        <f>IFERROR(-VLOOKUP(SMALL(Kollektenübersicht!$AD$17:$AD$116,$A14),Kollektenübersicht!$AD:$AF,3,FALSE),"")</f>
        <v/>
      </c>
    </row>
    <row r="15" spans="1:12" x14ac:dyDescent="0.25">
      <c r="A15" s="47">
        <v>6</v>
      </c>
      <c r="B15" s="68"/>
      <c r="C15" s="68"/>
      <c r="E15" s="198" t="str">
        <f>IFERROR(VLOOKUP(SMALL(Kollektenübersicht!$AD$17:$AD$116,$A15),Kollektenübersicht!$AD:$AF,2,FALSE),"")</f>
        <v/>
      </c>
      <c r="F15" s="199" t="str">
        <f>IFERROR(-VLOOKUP(SMALL(Kollektenübersicht!$AD$17:$AD$116,$A15),Kollektenübersicht!$AD:$AF,3,FALSE),"")</f>
        <v/>
      </c>
    </row>
    <row r="16" spans="1:12" x14ac:dyDescent="0.25">
      <c r="A16" s="47">
        <v>7</v>
      </c>
      <c r="B16" s="68"/>
      <c r="C16" s="68"/>
      <c r="E16" s="198" t="str">
        <f>IFERROR(VLOOKUP(SMALL(Kollektenübersicht!$AD$17:$AD$116,$A16),Kollektenübersicht!$AD:$AF,2,FALSE),"")</f>
        <v/>
      </c>
      <c r="F16" s="199" t="str">
        <f>IFERROR(-VLOOKUP(SMALL(Kollektenübersicht!$AD$17:$AD$116,$A16),Kollektenübersicht!$AD:$AF,3,FALSE),"")</f>
        <v/>
      </c>
    </row>
    <row r="17" spans="1:6" x14ac:dyDescent="0.25">
      <c r="A17" s="47">
        <v>8</v>
      </c>
      <c r="B17" s="68"/>
      <c r="C17" s="68"/>
      <c r="E17" s="198" t="str">
        <f>IFERROR(VLOOKUP(SMALL(Kollektenübersicht!$AD$17:$AD$116,$A17),Kollektenübersicht!$AD:$AF,2,FALSE),"")</f>
        <v/>
      </c>
      <c r="F17" s="199" t="str">
        <f>IFERROR(-VLOOKUP(SMALL(Kollektenübersicht!$AD$17:$AD$116,$A17),Kollektenübersicht!$AD:$AF,3,FALSE),"")</f>
        <v/>
      </c>
    </row>
    <row r="18" spans="1:6" x14ac:dyDescent="0.25">
      <c r="A18" s="47">
        <v>9</v>
      </c>
      <c r="B18" s="68"/>
      <c r="C18" s="68"/>
      <c r="E18" s="198" t="str">
        <f>IFERROR(VLOOKUP(SMALL(Kollektenübersicht!$AD$17:$AD$116,$A18),Kollektenübersicht!$AD:$AF,2,FALSE),"")</f>
        <v/>
      </c>
      <c r="F18" s="199" t="str">
        <f>IFERROR(-VLOOKUP(SMALL(Kollektenübersicht!$AD$17:$AD$116,$A18),Kollektenübersicht!$AD:$AF,3,FALSE),"")</f>
        <v/>
      </c>
    </row>
    <row r="19" spans="1:6" x14ac:dyDescent="0.25">
      <c r="A19" s="47">
        <v>10</v>
      </c>
      <c r="B19" s="68"/>
      <c r="C19" s="68"/>
      <c r="E19" s="198" t="str">
        <f>IFERROR(VLOOKUP(SMALL(Kollektenübersicht!$AD$17:$AD$116,$A19),Kollektenübersicht!$AD:$AF,2,FALSE),"")</f>
        <v/>
      </c>
      <c r="F19" s="199" t="str">
        <f>IFERROR(-VLOOKUP(SMALL(Kollektenübersicht!$AD$17:$AD$116,$A19),Kollektenübersicht!$AD:$AF,3,FALSE),"")</f>
        <v/>
      </c>
    </row>
    <row r="20" spans="1:6" x14ac:dyDescent="0.25">
      <c r="A20" s="47">
        <v>11</v>
      </c>
      <c r="B20" s="68"/>
      <c r="C20" s="68"/>
      <c r="E20" s="198" t="str">
        <f>IFERROR(VLOOKUP(SMALL(Kollektenübersicht!$AD$17:$AD$116,$A20),Kollektenübersicht!$AD:$AF,2,FALSE),"")</f>
        <v/>
      </c>
      <c r="F20" s="199" t="str">
        <f>IFERROR(-VLOOKUP(SMALL(Kollektenübersicht!$AD$17:$AD$116,$A20),Kollektenübersicht!$AD:$AF,3,FALSE),"")</f>
        <v/>
      </c>
    </row>
    <row r="21" spans="1:6" x14ac:dyDescent="0.25">
      <c r="A21" s="47">
        <v>12</v>
      </c>
      <c r="B21" s="68"/>
      <c r="C21" s="68"/>
      <c r="E21" s="198" t="str">
        <f>IFERROR(VLOOKUP(SMALL(Kollektenübersicht!$AD$17:$AD$116,$A21),Kollektenübersicht!$AD:$AF,2,FALSE),"")</f>
        <v/>
      </c>
      <c r="F21" s="199" t="str">
        <f>IFERROR(-VLOOKUP(SMALL(Kollektenübersicht!$AD$17:$AD$116,$A21),Kollektenübersicht!$AD:$AF,3,FALSE),"")</f>
        <v/>
      </c>
    </row>
    <row r="22" spans="1:6" x14ac:dyDescent="0.25">
      <c r="A22" s="47">
        <v>13</v>
      </c>
      <c r="B22" s="68"/>
      <c r="C22" s="68"/>
      <c r="E22" s="198" t="str">
        <f>IFERROR(VLOOKUP(SMALL(Kollektenübersicht!$AD$17:$AD$116,$A22),Kollektenübersicht!$AD:$AF,2,FALSE),"")</f>
        <v/>
      </c>
      <c r="F22" s="199" t="str">
        <f>IFERROR(-VLOOKUP(SMALL(Kollektenübersicht!$AD$17:$AD$116,$A22),Kollektenübersicht!$AD:$AF,3,FALSE),"")</f>
        <v/>
      </c>
    </row>
    <row r="23" spans="1:6" x14ac:dyDescent="0.25">
      <c r="A23" s="47">
        <v>14</v>
      </c>
      <c r="B23" s="68"/>
      <c r="C23" s="68"/>
      <c r="E23" s="198" t="str">
        <f>IFERROR(VLOOKUP(SMALL(Kollektenübersicht!$AD$17:$AD$116,$A23),Kollektenübersicht!$AD:$AF,2,FALSE),"")</f>
        <v/>
      </c>
      <c r="F23" s="199" t="str">
        <f>IFERROR(-VLOOKUP(SMALL(Kollektenübersicht!$AD$17:$AD$116,$A23),Kollektenübersicht!$AD:$AF,3,FALSE),"")</f>
        <v/>
      </c>
    </row>
    <row r="24" spans="1:6" x14ac:dyDescent="0.25">
      <c r="A24" s="47">
        <v>15</v>
      </c>
      <c r="B24" s="68"/>
      <c r="C24" s="68"/>
      <c r="E24" s="198" t="str">
        <f>IFERROR(VLOOKUP(SMALL(Kollektenübersicht!$AD$17:$AD$116,$A24),Kollektenübersicht!$AD:$AF,2,FALSE),"")</f>
        <v/>
      </c>
      <c r="F24" s="199" t="str">
        <f>IFERROR(-VLOOKUP(SMALL(Kollektenübersicht!$AD$17:$AD$116,$A24),Kollektenübersicht!$AD:$AF,3,FALSE),"")</f>
        <v/>
      </c>
    </row>
    <row r="25" spans="1:6" x14ac:dyDescent="0.25">
      <c r="A25" s="47">
        <v>16</v>
      </c>
      <c r="B25" s="68"/>
      <c r="C25" s="68"/>
      <c r="E25" s="198" t="str">
        <f>IFERROR(VLOOKUP(SMALL(Kollektenübersicht!$AD$17:$AD$116,$A25),Kollektenübersicht!$AD:$AF,2,FALSE),"")</f>
        <v/>
      </c>
      <c r="F25" s="199" t="str">
        <f>IFERROR(-VLOOKUP(SMALL(Kollektenübersicht!$AD$17:$AD$116,$A25),Kollektenübersicht!$AD:$AF,3,FALSE),"")</f>
        <v/>
      </c>
    </row>
    <row r="26" spans="1:6" x14ac:dyDescent="0.25">
      <c r="A26" s="47">
        <v>17</v>
      </c>
      <c r="B26" s="68"/>
      <c r="C26" s="68"/>
      <c r="E26" s="198" t="str">
        <f>IFERROR(VLOOKUP(SMALL(Kollektenübersicht!$AD$17:$AD$116,$A26),Kollektenübersicht!$AD:$AF,2,FALSE),"")</f>
        <v/>
      </c>
      <c r="F26" s="199" t="str">
        <f>IFERROR(-VLOOKUP(SMALL(Kollektenübersicht!$AD$17:$AD$116,$A26),Kollektenübersicht!$AD:$AF,3,FALSE),"")</f>
        <v/>
      </c>
    </row>
    <row r="27" spans="1:6" x14ac:dyDescent="0.25">
      <c r="A27" s="47">
        <v>18</v>
      </c>
      <c r="B27" s="68"/>
      <c r="C27" s="68"/>
      <c r="E27" s="198" t="str">
        <f>IFERROR(VLOOKUP(SMALL(Kollektenübersicht!$AD$17:$AD$116,$A27),Kollektenübersicht!$AD:$AF,2,FALSE),"")</f>
        <v/>
      </c>
      <c r="F27" s="199" t="str">
        <f>IFERROR(-VLOOKUP(SMALL(Kollektenübersicht!$AD$17:$AD$116,$A27),Kollektenübersicht!$AD:$AF,3,FALSE),"")</f>
        <v/>
      </c>
    </row>
    <row r="28" spans="1:6" x14ac:dyDescent="0.25">
      <c r="A28" s="47">
        <v>19</v>
      </c>
      <c r="B28" s="68"/>
      <c r="C28" s="68"/>
      <c r="E28" s="198" t="str">
        <f>IFERROR(VLOOKUP(SMALL(Kollektenübersicht!$AD$17:$AD$116,$A28),Kollektenübersicht!$AD:$AF,2,FALSE),"")</f>
        <v/>
      </c>
      <c r="F28" s="199" t="str">
        <f>IFERROR(-VLOOKUP(SMALL(Kollektenübersicht!$AD$17:$AD$116,$A28),Kollektenübersicht!$AD:$AF,3,FALSE),"")</f>
        <v/>
      </c>
    </row>
    <row r="29" spans="1:6" x14ac:dyDescent="0.25">
      <c r="A29" s="47">
        <v>20</v>
      </c>
      <c r="B29" s="68"/>
      <c r="C29" s="68"/>
      <c r="E29" s="198" t="str">
        <f>IFERROR(VLOOKUP(SMALL(Kollektenübersicht!$AD$17:$AD$116,$A29),Kollektenübersicht!$AD:$AF,2,FALSE),"")</f>
        <v/>
      </c>
      <c r="F29" s="199" t="str">
        <f>IFERROR(-VLOOKUP(SMALL(Kollektenübersicht!$AD$17:$AD$116,$A29),Kollektenübersicht!$AD:$AF,3,FALSE),"")</f>
        <v/>
      </c>
    </row>
    <row r="30" spans="1:6" x14ac:dyDescent="0.25">
      <c r="A30" s="47">
        <v>21</v>
      </c>
      <c r="B30" s="68"/>
      <c r="C30" s="68"/>
      <c r="E30" s="198" t="str">
        <f>IFERROR(VLOOKUP(SMALL(Kollektenübersicht!$AD$17:$AD$116,$A30),Kollektenübersicht!$AD:$AF,2,FALSE),"")</f>
        <v/>
      </c>
      <c r="F30" s="199" t="str">
        <f>IFERROR(-VLOOKUP(SMALL(Kollektenübersicht!$AD$17:$AD$116,$A30),Kollektenübersicht!$AD:$AF,3,FALSE),"")</f>
        <v/>
      </c>
    </row>
    <row r="31" spans="1:6" x14ac:dyDescent="0.25">
      <c r="A31" s="47">
        <v>22</v>
      </c>
      <c r="B31" s="68"/>
      <c r="C31" s="68"/>
      <c r="E31" s="198" t="str">
        <f>IFERROR(VLOOKUP(SMALL(Kollektenübersicht!$AD$17:$AD$116,$A31),Kollektenübersicht!$AD:$AF,2,FALSE),"")</f>
        <v/>
      </c>
      <c r="F31" s="199" t="str">
        <f>IFERROR(-VLOOKUP(SMALL(Kollektenübersicht!$AD$17:$AD$116,$A31),Kollektenübersicht!$AD:$AF,3,FALSE),"")</f>
        <v/>
      </c>
    </row>
    <row r="32" spans="1:6" x14ac:dyDescent="0.25">
      <c r="A32" s="47">
        <v>23</v>
      </c>
      <c r="B32" s="68"/>
      <c r="C32" s="68"/>
      <c r="E32" s="198" t="str">
        <f>IFERROR(VLOOKUP(SMALL(Kollektenübersicht!$AD$17:$AD$116,$A32),Kollektenübersicht!$AD:$AF,2,FALSE),"")</f>
        <v/>
      </c>
      <c r="F32" s="199" t="str">
        <f>IFERROR(-VLOOKUP(SMALL(Kollektenübersicht!$AD$17:$AD$116,$A32),Kollektenübersicht!$AD:$AF,3,FALSE),"")</f>
        <v/>
      </c>
    </row>
    <row r="33" spans="1:6" x14ac:dyDescent="0.25">
      <c r="A33" s="47">
        <v>24</v>
      </c>
      <c r="B33" s="68"/>
      <c r="C33" s="68"/>
      <c r="E33" s="198" t="str">
        <f>IFERROR(VLOOKUP(SMALL(Kollektenübersicht!$AD$17:$AD$116,$A33),Kollektenübersicht!$AD:$AF,2,FALSE),"")</f>
        <v/>
      </c>
      <c r="F33" s="199" t="str">
        <f>IFERROR(-VLOOKUP(SMALL(Kollektenübersicht!$AD$17:$AD$116,$A33),Kollektenübersicht!$AD:$AF,3,FALSE),"")</f>
        <v/>
      </c>
    </row>
    <row r="34" spans="1:6" x14ac:dyDescent="0.25">
      <c r="A34" s="47">
        <v>25</v>
      </c>
      <c r="B34" s="68"/>
      <c r="C34" s="68"/>
      <c r="E34" s="198" t="str">
        <f>IFERROR(VLOOKUP(SMALL(Kollektenübersicht!$AD$17:$AD$116,$A34),Kollektenübersicht!$AD:$AF,2,FALSE),"")</f>
        <v/>
      </c>
      <c r="F34" s="199" t="str">
        <f>IFERROR(-VLOOKUP(SMALL(Kollektenübersicht!$AD$17:$AD$116,$A34),Kollektenübersicht!$AD:$AF,3,FALSE),"")</f>
        <v/>
      </c>
    </row>
    <row r="35" spans="1:6" x14ac:dyDescent="0.25">
      <c r="A35" s="47">
        <v>26</v>
      </c>
      <c r="B35" s="68"/>
      <c r="C35" s="68"/>
      <c r="E35" s="198" t="str">
        <f>IFERROR(VLOOKUP(SMALL(Kollektenübersicht!$AD$17:$AD$116,$A35),Kollektenübersicht!$AD:$AF,2,FALSE),"")</f>
        <v/>
      </c>
      <c r="F35" s="199" t="str">
        <f>IFERROR(-VLOOKUP(SMALL(Kollektenübersicht!$AD$17:$AD$116,$A35),Kollektenübersicht!$AD:$AF,3,FALSE),"")</f>
        <v/>
      </c>
    </row>
    <row r="36" spans="1:6" x14ac:dyDescent="0.25">
      <c r="A36" s="47">
        <v>27</v>
      </c>
      <c r="B36" s="68"/>
      <c r="C36" s="68"/>
      <c r="E36" s="198" t="str">
        <f>IFERROR(VLOOKUP(SMALL(Kollektenübersicht!$AD$17:$AD$116,$A36),Kollektenübersicht!$AD:$AF,2,FALSE),"")</f>
        <v/>
      </c>
      <c r="F36" s="199" t="str">
        <f>IFERROR(-VLOOKUP(SMALL(Kollektenübersicht!$AD$17:$AD$116,$A36),Kollektenübersicht!$AD:$AF,3,FALSE),"")</f>
        <v/>
      </c>
    </row>
    <row r="37" spans="1:6" x14ac:dyDescent="0.25">
      <c r="A37" s="47">
        <v>28</v>
      </c>
      <c r="B37" s="68"/>
      <c r="C37" s="68"/>
      <c r="E37" s="198" t="str">
        <f>IFERROR(VLOOKUP(SMALL(Kollektenübersicht!$AD$17:$AD$116,$A37),Kollektenübersicht!$AD:$AF,2,FALSE),"")</f>
        <v/>
      </c>
      <c r="F37" s="199" t="str">
        <f>IFERROR(-VLOOKUP(SMALL(Kollektenübersicht!$AD$17:$AD$116,$A37),Kollektenübersicht!$AD:$AF,3,FALSE),"")</f>
        <v/>
      </c>
    </row>
    <row r="38" spans="1:6" x14ac:dyDescent="0.25">
      <c r="A38" s="47">
        <v>29</v>
      </c>
      <c r="B38" s="68"/>
      <c r="C38" s="68"/>
      <c r="E38" s="198" t="str">
        <f>IFERROR(VLOOKUP(SMALL(Kollektenübersicht!$AD$17:$AD$116,$A38),Kollektenübersicht!$AD:$AF,2,FALSE),"")</f>
        <v/>
      </c>
      <c r="F38" s="199" t="str">
        <f>IFERROR(-VLOOKUP(SMALL(Kollektenübersicht!$AD$17:$AD$116,$A38),Kollektenübersicht!$AD:$AF,3,FALSE),"")</f>
        <v/>
      </c>
    </row>
    <row r="39" spans="1:6" x14ac:dyDescent="0.25">
      <c r="A39" s="47">
        <v>30</v>
      </c>
      <c r="B39" s="68"/>
      <c r="C39" s="68"/>
      <c r="E39" s="198" t="str">
        <f>IFERROR(VLOOKUP(SMALL(Kollektenübersicht!$AD$17:$AD$116,$A39),Kollektenübersicht!$AD:$AF,2,FALSE),"")</f>
        <v/>
      </c>
      <c r="F39" s="199" t="str">
        <f>IFERROR(-VLOOKUP(SMALL(Kollektenübersicht!$AD$17:$AD$116,$A39),Kollektenübersicht!$AD:$AF,3,FALSE),"")</f>
        <v/>
      </c>
    </row>
    <row r="40" spans="1:6" x14ac:dyDescent="0.25">
      <c r="A40" s="47">
        <v>31</v>
      </c>
      <c r="B40" s="68"/>
      <c r="C40" s="68"/>
      <c r="E40" s="198" t="str">
        <f>IFERROR(VLOOKUP(SMALL(Kollektenübersicht!$AD$17:$AD$116,$A40),Kollektenübersicht!$AD:$AF,2,FALSE),"")</f>
        <v/>
      </c>
      <c r="F40" s="199" t="str">
        <f>IFERROR(-VLOOKUP(SMALL(Kollektenübersicht!$AD$17:$AD$116,$A40),Kollektenübersicht!$AD:$AF,3,FALSE),"")</f>
        <v/>
      </c>
    </row>
    <row r="41" spans="1:6" x14ac:dyDescent="0.25">
      <c r="A41" s="47">
        <v>32</v>
      </c>
      <c r="B41" s="68"/>
      <c r="C41" s="68"/>
      <c r="E41" s="198" t="str">
        <f>IFERROR(VLOOKUP(SMALL(Kollektenübersicht!$AD$17:$AD$116,$A41),Kollektenübersicht!$AD:$AF,2,FALSE),"")</f>
        <v/>
      </c>
      <c r="F41" s="199" t="str">
        <f>IFERROR(-VLOOKUP(SMALL(Kollektenübersicht!$AD$17:$AD$116,$A41),Kollektenübersicht!$AD:$AF,3,FALSE),"")</f>
        <v/>
      </c>
    </row>
    <row r="42" spans="1:6" x14ac:dyDescent="0.25">
      <c r="A42" s="47">
        <v>33</v>
      </c>
      <c r="B42" s="68"/>
      <c r="C42" s="68"/>
      <c r="E42" s="198" t="str">
        <f>IFERROR(VLOOKUP(SMALL(Kollektenübersicht!$AD$17:$AD$116,$A42),Kollektenübersicht!$AD:$AF,2,FALSE),"")</f>
        <v/>
      </c>
      <c r="F42" s="199" t="str">
        <f>IFERROR(-VLOOKUP(SMALL(Kollektenübersicht!$AD$17:$AD$116,$A42),Kollektenübersicht!$AD:$AF,3,FALSE),"")</f>
        <v/>
      </c>
    </row>
    <row r="43" spans="1:6" x14ac:dyDescent="0.25">
      <c r="A43" s="47">
        <v>34</v>
      </c>
      <c r="B43" s="68"/>
      <c r="C43" s="68"/>
      <c r="E43" s="198" t="str">
        <f>IFERROR(VLOOKUP(SMALL(Kollektenübersicht!$AD$17:$AD$116,$A43),Kollektenübersicht!$AD:$AF,2,FALSE),"")</f>
        <v/>
      </c>
      <c r="F43" s="199" t="str">
        <f>IFERROR(-VLOOKUP(SMALL(Kollektenübersicht!$AD$17:$AD$116,$A43),Kollektenübersicht!$AD:$AF,3,FALSE),"")</f>
        <v/>
      </c>
    </row>
    <row r="44" spans="1:6" x14ac:dyDescent="0.25">
      <c r="A44" s="47">
        <v>35</v>
      </c>
      <c r="B44" s="68"/>
      <c r="C44" s="68"/>
      <c r="E44" s="198" t="str">
        <f>IFERROR(VLOOKUP(SMALL(Kollektenübersicht!$AD$17:$AD$116,$A44),Kollektenübersicht!$AD:$AF,2,FALSE),"")</f>
        <v/>
      </c>
      <c r="F44" s="199" t="str">
        <f>IFERROR(-VLOOKUP(SMALL(Kollektenübersicht!$AD$17:$AD$116,$A44),Kollektenübersicht!$AD:$AF,3,FALSE),"")</f>
        <v/>
      </c>
    </row>
    <row r="45" spans="1:6" x14ac:dyDescent="0.25">
      <c r="A45" s="47">
        <v>36</v>
      </c>
      <c r="B45" s="68"/>
      <c r="C45" s="68"/>
      <c r="E45" s="198" t="str">
        <f>IFERROR(VLOOKUP(SMALL(Kollektenübersicht!$AD$17:$AD$116,$A45),Kollektenübersicht!$AD:$AF,2,FALSE),"")</f>
        <v/>
      </c>
      <c r="F45" s="199" t="str">
        <f>IFERROR(-VLOOKUP(SMALL(Kollektenübersicht!$AD$17:$AD$116,$A45),Kollektenübersicht!$AD:$AF,3,FALSE),"")</f>
        <v/>
      </c>
    </row>
    <row r="46" spans="1:6" x14ac:dyDescent="0.25">
      <c r="A46" s="47">
        <v>37</v>
      </c>
      <c r="B46" s="68"/>
      <c r="C46" s="68"/>
      <c r="E46" s="198" t="str">
        <f>IFERROR(VLOOKUP(SMALL(Kollektenübersicht!$AD$17:$AD$116,$A46),Kollektenübersicht!$AD:$AF,2,FALSE),"")</f>
        <v/>
      </c>
      <c r="F46" s="199" t="str">
        <f>IFERROR(-VLOOKUP(SMALL(Kollektenübersicht!$AD$17:$AD$116,$A46),Kollektenübersicht!$AD:$AF,3,FALSE),"")</f>
        <v/>
      </c>
    </row>
    <row r="47" spans="1:6" x14ac:dyDescent="0.25">
      <c r="A47" s="47">
        <v>38</v>
      </c>
      <c r="B47" s="68"/>
      <c r="C47" s="68"/>
      <c r="E47" s="198" t="str">
        <f>IFERROR(VLOOKUP(SMALL(Kollektenübersicht!$AD$17:$AD$116,$A47),Kollektenübersicht!$AD:$AF,2,FALSE),"")</f>
        <v/>
      </c>
      <c r="F47" s="199" t="str">
        <f>IFERROR(-VLOOKUP(SMALL(Kollektenübersicht!$AD$17:$AD$116,$A47),Kollektenübersicht!$AD:$AF,3,FALSE),"")</f>
        <v/>
      </c>
    </row>
    <row r="48" spans="1:6" x14ac:dyDescent="0.25">
      <c r="A48" s="47">
        <v>39</v>
      </c>
      <c r="B48" s="68"/>
      <c r="C48" s="68"/>
      <c r="E48" s="198" t="str">
        <f>IFERROR(VLOOKUP(SMALL(Kollektenübersicht!$AD$17:$AD$116,$A48),Kollektenübersicht!$AD:$AF,2,FALSE),"")</f>
        <v/>
      </c>
      <c r="F48" s="199" t="str">
        <f>IFERROR(-VLOOKUP(SMALL(Kollektenübersicht!$AD$17:$AD$116,$A48),Kollektenübersicht!$AD:$AF,3,FALSE),"")</f>
        <v/>
      </c>
    </row>
    <row r="49" spans="1:6" x14ac:dyDescent="0.25">
      <c r="A49" s="47">
        <v>40</v>
      </c>
      <c r="B49" s="68"/>
      <c r="C49" s="68"/>
      <c r="E49" s="198" t="str">
        <f>IFERROR(VLOOKUP(SMALL(Kollektenübersicht!$AD$17:$AD$116,$A49),Kollektenübersicht!$AD:$AF,2,FALSE),"")</f>
        <v/>
      </c>
      <c r="F49" s="199" t="str">
        <f>IFERROR(-VLOOKUP(SMALL(Kollektenübersicht!$AD$17:$AD$116,$A49),Kollektenübersicht!$AD:$AF,3,FALSE),"")</f>
        <v/>
      </c>
    </row>
    <row r="50" spans="1:6" x14ac:dyDescent="0.25">
      <c r="A50" s="47">
        <v>41</v>
      </c>
      <c r="B50" s="68"/>
      <c r="C50" s="68"/>
      <c r="E50" s="198" t="str">
        <f>IFERROR(VLOOKUP(SMALL(Kollektenübersicht!$AD$17:$AD$116,$A50),Kollektenübersicht!$AD:$AF,2,FALSE),"")</f>
        <v/>
      </c>
      <c r="F50" s="199" t="str">
        <f>IFERROR(-VLOOKUP(SMALL(Kollektenübersicht!$AD$17:$AD$116,$A50),Kollektenübersicht!$AD:$AF,3,FALSE),"")</f>
        <v/>
      </c>
    </row>
    <row r="51" spans="1:6" x14ac:dyDescent="0.25">
      <c r="A51" s="47">
        <v>42</v>
      </c>
      <c r="B51" s="68"/>
      <c r="C51" s="68"/>
      <c r="E51" s="198" t="str">
        <f>IFERROR(VLOOKUP(SMALL(Kollektenübersicht!$AD$17:$AD$116,$A51),Kollektenübersicht!$AD:$AF,2,FALSE),"")</f>
        <v/>
      </c>
      <c r="F51" s="199" t="str">
        <f>IFERROR(-VLOOKUP(SMALL(Kollektenübersicht!$AD$17:$AD$116,$A51),Kollektenübersicht!$AD:$AF,3,FALSE),"")</f>
        <v/>
      </c>
    </row>
    <row r="52" spans="1:6" x14ac:dyDescent="0.25">
      <c r="A52" s="47">
        <v>43</v>
      </c>
      <c r="B52" s="68"/>
      <c r="C52" s="68"/>
      <c r="E52" s="198" t="str">
        <f>IFERROR(VLOOKUP(SMALL(Kollektenübersicht!$AD$17:$AD$116,$A52),Kollektenübersicht!$AD:$AF,2,FALSE),"")</f>
        <v/>
      </c>
      <c r="F52" s="199" t="str">
        <f>IFERROR(-VLOOKUP(SMALL(Kollektenübersicht!$AD$17:$AD$116,$A52),Kollektenübersicht!$AD:$AF,3,FALSE),"")</f>
        <v/>
      </c>
    </row>
    <row r="53" spans="1:6" x14ac:dyDescent="0.25">
      <c r="A53" s="47">
        <v>44</v>
      </c>
      <c r="B53" s="68"/>
      <c r="C53" s="68"/>
      <c r="E53" s="198" t="str">
        <f>IFERROR(VLOOKUP(SMALL(Kollektenübersicht!$AD$17:$AD$116,$A53),Kollektenübersicht!$AD:$AF,2,FALSE),"")</f>
        <v/>
      </c>
      <c r="F53" s="199" t="str">
        <f>IFERROR(-VLOOKUP(SMALL(Kollektenübersicht!$AD$17:$AD$116,$A53),Kollektenübersicht!$AD:$AF,3,FALSE),"")</f>
        <v/>
      </c>
    </row>
    <row r="54" spans="1:6" x14ac:dyDescent="0.25">
      <c r="A54" s="47">
        <v>45</v>
      </c>
      <c r="B54" s="68"/>
      <c r="C54" s="68"/>
      <c r="E54" s="198" t="str">
        <f>IFERROR(VLOOKUP(SMALL(Kollektenübersicht!$AD$17:$AD$116,$A54),Kollektenübersicht!$AD:$AF,2,FALSE),"")</f>
        <v/>
      </c>
      <c r="F54" s="199" t="str">
        <f>IFERROR(-VLOOKUP(SMALL(Kollektenübersicht!$AD$17:$AD$116,$A54),Kollektenübersicht!$AD:$AF,3,FALSE),"")</f>
        <v/>
      </c>
    </row>
    <row r="55" spans="1:6" x14ac:dyDescent="0.25">
      <c r="A55" s="47">
        <v>46</v>
      </c>
      <c r="B55" s="68"/>
      <c r="C55" s="68"/>
      <c r="E55" s="198" t="str">
        <f>IFERROR(VLOOKUP(SMALL(Kollektenübersicht!$AD$17:$AD$116,$A55),Kollektenübersicht!$AD:$AF,2,FALSE),"")</f>
        <v/>
      </c>
      <c r="F55" s="199" t="str">
        <f>IFERROR(-VLOOKUP(SMALL(Kollektenübersicht!$AD$17:$AD$116,$A55),Kollektenübersicht!$AD:$AF,3,FALSE),"")</f>
        <v/>
      </c>
    </row>
    <row r="56" spans="1:6" x14ac:dyDescent="0.25">
      <c r="A56" s="47">
        <v>47</v>
      </c>
      <c r="B56" s="68"/>
      <c r="C56" s="68"/>
      <c r="E56" s="198" t="str">
        <f>IFERROR(VLOOKUP(SMALL(Kollektenübersicht!$AD$17:$AD$116,$A56),Kollektenübersicht!$AD:$AF,2,FALSE),"")</f>
        <v/>
      </c>
      <c r="F56" s="199" t="str">
        <f>IFERROR(-VLOOKUP(SMALL(Kollektenübersicht!$AD$17:$AD$116,$A56),Kollektenübersicht!$AD:$AF,3,FALSE),"")</f>
        <v/>
      </c>
    </row>
    <row r="57" spans="1:6" x14ac:dyDescent="0.25">
      <c r="A57" s="47">
        <v>48</v>
      </c>
      <c r="B57" s="68"/>
      <c r="C57" s="68"/>
      <c r="E57" s="198" t="str">
        <f>IFERROR(VLOOKUP(SMALL(Kollektenübersicht!$AD$17:$AD$116,$A57),Kollektenübersicht!$AD:$AF,2,FALSE),"")</f>
        <v/>
      </c>
      <c r="F57" s="199" t="str">
        <f>IFERROR(-VLOOKUP(SMALL(Kollektenübersicht!$AD$17:$AD$116,$A57),Kollektenübersicht!$AD:$AF,3,FALSE),"")</f>
        <v/>
      </c>
    </row>
    <row r="58" spans="1:6" x14ac:dyDescent="0.25">
      <c r="A58" s="47">
        <v>49</v>
      </c>
      <c r="B58" s="68"/>
      <c r="C58" s="68"/>
      <c r="E58" s="198" t="str">
        <f>IFERROR(VLOOKUP(SMALL(Kollektenübersicht!$AD$17:$AD$116,$A58),Kollektenübersicht!$AD:$AF,2,FALSE),"")</f>
        <v/>
      </c>
      <c r="F58" s="199" t="str">
        <f>IFERROR(-VLOOKUP(SMALL(Kollektenübersicht!$AD$17:$AD$116,$A58),Kollektenübersicht!$AD:$AF,3,FALSE),"")</f>
        <v/>
      </c>
    </row>
    <row r="59" spans="1:6" x14ac:dyDescent="0.25">
      <c r="A59" s="47">
        <v>50</v>
      </c>
      <c r="B59" s="68"/>
      <c r="C59" s="68"/>
      <c r="E59" s="198" t="str">
        <f>IFERROR(VLOOKUP(SMALL(Kollektenübersicht!$AD$17:$AD$116,$A59),Kollektenübersicht!$AD:$AF,2,FALSE),"")</f>
        <v/>
      </c>
      <c r="F59" s="199" t="str">
        <f>IFERROR(-VLOOKUP(SMALL(Kollektenübersicht!$AD$17:$AD$116,$A59),Kollektenübersicht!$AD:$AF,3,FALSE),"")</f>
        <v/>
      </c>
    </row>
    <row r="60" spans="1:6" x14ac:dyDescent="0.25">
      <c r="A60" s="47">
        <v>51</v>
      </c>
      <c r="B60" s="68"/>
      <c r="C60" s="68"/>
      <c r="E60" s="198" t="str">
        <f>IFERROR(VLOOKUP(SMALL(Kollektenübersicht!$AD$17:$AD$116,$A60),Kollektenübersicht!$AD:$AF,2,FALSE),"")</f>
        <v/>
      </c>
      <c r="F60" s="199" t="str">
        <f>IFERROR(-VLOOKUP(SMALL(Kollektenübersicht!$AD$17:$AD$116,$A60),Kollektenübersicht!$AD:$AF,3,FALSE),"")</f>
        <v/>
      </c>
    </row>
    <row r="61" spans="1:6" x14ac:dyDescent="0.25">
      <c r="A61" s="47">
        <v>52</v>
      </c>
      <c r="B61" s="68"/>
      <c r="C61" s="68"/>
      <c r="E61" s="198" t="str">
        <f>IFERROR(VLOOKUP(SMALL(Kollektenübersicht!$AD$17:$AD$116,$A61),Kollektenübersicht!$AD:$AF,2,FALSE),"")</f>
        <v/>
      </c>
      <c r="F61" s="199" t="str">
        <f>IFERROR(-VLOOKUP(SMALL(Kollektenübersicht!$AD$17:$AD$116,$A61),Kollektenübersicht!$AD:$AF,3,FALSE),"")</f>
        <v/>
      </c>
    </row>
    <row r="62" spans="1:6" x14ac:dyDescent="0.25">
      <c r="A62" s="47">
        <v>53</v>
      </c>
      <c r="B62" s="68"/>
      <c r="C62" s="68"/>
      <c r="E62" s="198" t="str">
        <f>IFERROR(VLOOKUP(SMALL(Kollektenübersicht!$AD$17:$AD$116,$A62),Kollektenübersicht!$AD:$AF,2,FALSE),"")</f>
        <v/>
      </c>
      <c r="F62" s="199" t="str">
        <f>IFERROR(-VLOOKUP(SMALL(Kollektenübersicht!$AD$17:$AD$116,$A62),Kollektenübersicht!$AD:$AF,3,FALSE),"")</f>
        <v/>
      </c>
    </row>
    <row r="63" spans="1:6" x14ac:dyDescent="0.25">
      <c r="A63" s="47">
        <v>54</v>
      </c>
      <c r="B63" s="68"/>
      <c r="C63" s="68"/>
      <c r="E63" s="198" t="str">
        <f>IFERROR(VLOOKUP(SMALL(Kollektenübersicht!$AD$17:$AD$116,$A63),Kollektenübersicht!$AD:$AF,2,FALSE),"")</f>
        <v/>
      </c>
      <c r="F63" s="199" t="str">
        <f>IFERROR(-VLOOKUP(SMALL(Kollektenübersicht!$AD$17:$AD$116,$A63),Kollektenübersicht!$AD:$AF,3,FALSE),"")</f>
        <v/>
      </c>
    </row>
    <row r="64" spans="1:6" x14ac:dyDescent="0.25">
      <c r="A64" s="47">
        <v>55</v>
      </c>
      <c r="B64" s="68"/>
      <c r="C64" s="68"/>
      <c r="E64" s="198" t="str">
        <f>IFERROR(VLOOKUP(SMALL(Kollektenübersicht!$AD$17:$AD$116,$A64),Kollektenübersicht!$AD:$AF,2,FALSE),"")</f>
        <v/>
      </c>
      <c r="F64" s="199" t="str">
        <f>IFERROR(-VLOOKUP(SMALL(Kollektenübersicht!$AD$17:$AD$116,$A64),Kollektenübersicht!$AD:$AF,3,FALSE),"")</f>
        <v/>
      </c>
    </row>
    <row r="65" spans="1:6" x14ac:dyDescent="0.25">
      <c r="A65" s="47">
        <v>56</v>
      </c>
      <c r="B65" s="68"/>
      <c r="C65" s="68"/>
      <c r="E65" s="198" t="str">
        <f>IFERROR(VLOOKUP(SMALL(Kollektenübersicht!$AD$17:$AD$116,$A65),Kollektenübersicht!$AD:$AF,2,FALSE),"")</f>
        <v/>
      </c>
      <c r="F65" s="199" t="str">
        <f>IFERROR(-VLOOKUP(SMALL(Kollektenübersicht!$AD$17:$AD$116,$A65),Kollektenübersicht!$AD:$AF,3,FALSE),"")</f>
        <v/>
      </c>
    </row>
    <row r="66" spans="1:6" x14ac:dyDescent="0.25">
      <c r="A66" s="47">
        <v>57</v>
      </c>
      <c r="B66" s="68"/>
      <c r="C66" s="68"/>
      <c r="E66" s="198" t="str">
        <f>IFERROR(VLOOKUP(SMALL(Kollektenübersicht!$AD$17:$AD$116,$A66),Kollektenübersicht!$AD:$AF,2,FALSE),"")</f>
        <v/>
      </c>
      <c r="F66" s="199" t="str">
        <f>IFERROR(-VLOOKUP(SMALL(Kollektenübersicht!$AD$17:$AD$116,$A66),Kollektenübersicht!$AD:$AF,3,FALSE),"")</f>
        <v/>
      </c>
    </row>
    <row r="67" spans="1:6" x14ac:dyDescent="0.25">
      <c r="A67" s="47">
        <v>58</v>
      </c>
      <c r="B67" s="68"/>
      <c r="C67" s="68"/>
      <c r="E67" s="198" t="str">
        <f>IFERROR(VLOOKUP(SMALL(Kollektenübersicht!$AD$17:$AD$116,$A67),Kollektenübersicht!$AD:$AF,2,FALSE),"")</f>
        <v/>
      </c>
      <c r="F67" s="199" t="str">
        <f>IFERROR(-VLOOKUP(SMALL(Kollektenübersicht!$AD$17:$AD$116,$A67),Kollektenübersicht!$AD:$AF,3,FALSE),"")</f>
        <v/>
      </c>
    </row>
    <row r="68" spans="1:6" x14ac:dyDescent="0.25">
      <c r="A68" s="47">
        <v>59</v>
      </c>
      <c r="B68" s="68"/>
      <c r="C68" s="68"/>
      <c r="E68" s="198" t="str">
        <f>IFERROR(VLOOKUP(SMALL(Kollektenübersicht!$AD$17:$AD$116,$A68),Kollektenübersicht!$AD:$AF,2,FALSE),"")</f>
        <v/>
      </c>
      <c r="F68" s="199" t="str">
        <f>IFERROR(-VLOOKUP(SMALL(Kollektenübersicht!$AD$17:$AD$116,$A68),Kollektenübersicht!$AD:$AF,3,FALSE),"")</f>
        <v/>
      </c>
    </row>
    <row r="69" spans="1:6" x14ac:dyDescent="0.25">
      <c r="A69" s="47">
        <v>60</v>
      </c>
      <c r="B69" s="68"/>
      <c r="C69" s="68"/>
      <c r="E69" s="198" t="str">
        <f>IFERROR(VLOOKUP(SMALL(Kollektenübersicht!$AD$17:$AD$116,$A69),Kollektenübersicht!$AD:$AF,2,FALSE),"")</f>
        <v/>
      </c>
      <c r="F69" s="199" t="str">
        <f>IFERROR(-VLOOKUP(SMALL(Kollektenübersicht!$AD$17:$AD$116,$A69),Kollektenübersicht!$AD:$AF,3,FALSE),"")</f>
        <v/>
      </c>
    </row>
    <row r="70" spans="1:6" x14ac:dyDescent="0.25">
      <c r="A70" s="47">
        <v>61</v>
      </c>
      <c r="B70" s="68"/>
      <c r="C70" s="68"/>
      <c r="E70" s="198" t="str">
        <f>IFERROR(VLOOKUP(SMALL(Kollektenübersicht!$AD$17:$AD$116,$A70),Kollektenübersicht!$AD:$AF,2,FALSE),"")</f>
        <v/>
      </c>
      <c r="F70" s="199" t="str">
        <f>IFERROR(-VLOOKUP(SMALL(Kollektenübersicht!$AD$17:$AD$116,$A70),Kollektenübersicht!$AD:$AF,3,FALSE),"")</f>
        <v/>
      </c>
    </row>
    <row r="71" spans="1:6" x14ac:dyDescent="0.25">
      <c r="A71" s="47">
        <v>62</v>
      </c>
      <c r="B71" s="68"/>
      <c r="C71" s="68"/>
      <c r="E71" s="198" t="str">
        <f>IFERROR(VLOOKUP(SMALL(Kollektenübersicht!$AD$17:$AD$116,$A71),Kollektenübersicht!$AD:$AF,2,FALSE),"")</f>
        <v/>
      </c>
      <c r="F71" s="199" t="str">
        <f>IFERROR(-VLOOKUP(SMALL(Kollektenübersicht!$AD$17:$AD$116,$A71),Kollektenübersicht!$AD:$AF,3,FALSE),"")</f>
        <v/>
      </c>
    </row>
    <row r="72" spans="1:6" x14ac:dyDescent="0.25">
      <c r="A72" s="47">
        <v>63</v>
      </c>
      <c r="B72" s="68"/>
      <c r="C72" s="68"/>
      <c r="E72" s="198" t="str">
        <f>IFERROR(VLOOKUP(SMALL(Kollektenübersicht!$AD$17:$AD$116,$A72),Kollektenübersicht!$AD:$AF,2,FALSE),"")</f>
        <v/>
      </c>
      <c r="F72" s="199" t="str">
        <f>IFERROR(-VLOOKUP(SMALL(Kollektenübersicht!$AD$17:$AD$116,$A72),Kollektenübersicht!$AD:$AF,3,FALSE),"")</f>
        <v/>
      </c>
    </row>
    <row r="73" spans="1:6" x14ac:dyDescent="0.25">
      <c r="A73" s="47">
        <v>64</v>
      </c>
      <c r="B73" s="68"/>
      <c r="C73" s="68"/>
      <c r="E73" s="198" t="str">
        <f>IFERROR(VLOOKUP(SMALL(Kollektenübersicht!$AD$17:$AD$116,$A73),Kollektenübersicht!$AD:$AF,2,FALSE),"")</f>
        <v/>
      </c>
      <c r="F73" s="199" t="str">
        <f>IFERROR(-VLOOKUP(SMALL(Kollektenübersicht!$AD$17:$AD$116,$A73),Kollektenübersicht!$AD:$AF,3,FALSE),"")</f>
        <v/>
      </c>
    </row>
    <row r="74" spans="1:6" x14ac:dyDescent="0.25">
      <c r="A74" s="47">
        <v>65</v>
      </c>
      <c r="B74" s="68"/>
      <c r="C74" s="68"/>
      <c r="E74" s="198" t="str">
        <f>IFERROR(VLOOKUP(SMALL(Kollektenübersicht!$AD$17:$AD$116,$A74),Kollektenübersicht!$AD:$AF,2,FALSE),"")</f>
        <v/>
      </c>
      <c r="F74" s="199" t="str">
        <f>IFERROR(-VLOOKUP(SMALL(Kollektenübersicht!$AD$17:$AD$116,$A74),Kollektenübersicht!$AD:$AF,3,FALSE),"")</f>
        <v/>
      </c>
    </row>
    <row r="75" spans="1:6" x14ac:dyDescent="0.25">
      <c r="A75" s="47">
        <v>66</v>
      </c>
      <c r="B75" s="68"/>
      <c r="C75" s="68"/>
      <c r="E75" s="198" t="str">
        <f>IFERROR(VLOOKUP(SMALL(Kollektenübersicht!$AD$17:$AD$116,$A75),Kollektenübersicht!$AD:$AF,2,FALSE),"")</f>
        <v/>
      </c>
      <c r="F75" s="199" t="str">
        <f>IFERROR(-VLOOKUP(SMALL(Kollektenübersicht!$AD$17:$AD$116,$A75),Kollektenübersicht!$AD:$AF,3,FALSE),"")</f>
        <v/>
      </c>
    </row>
    <row r="76" spans="1:6" x14ac:dyDescent="0.25">
      <c r="A76" s="47">
        <v>67</v>
      </c>
      <c r="B76" s="68"/>
      <c r="C76" s="68"/>
      <c r="E76" s="198" t="str">
        <f>IFERROR(VLOOKUP(SMALL(Kollektenübersicht!$AD$17:$AD$116,$A76),Kollektenübersicht!$AD:$AF,2,FALSE),"")</f>
        <v/>
      </c>
      <c r="F76" s="199" t="str">
        <f>IFERROR(-VLOOKUP(SMALL(Kollektenübersicht!$AD$17:$AD$116,$A76),Kollektenübersicht!$AD:$AF,3,FALSE),"")</f>
        <v/>
      </c>
    </row>
    <row r="77" spans="1:6" x14ac:dyDescent="0.25">
      <c r="A77" s="47">
        <v>68</v>
      </c>
      <c r="B77" s="68"/>
      <c r="C77" s="68"/>
      <c r="E77" s="198" t="str">
        <f>IFERROR(VLOOKUP(SMALL(Kollektenübersicht!$AD$17:$AD$116,$A77),Kollektenübersicht!$AD:$AF,2,FALSE),"")</f>
        <v/>
      </c>
      <c r="F77" s="199" t="str">
        <f>IFERROR(-VLOOKUP(SMALL(Kollektenübersicht!$AD$17:$AD$116,$A77),Kollektenübersicht!$AD:$AF,3,FALSE),"")</f>
        <v/>
      </c>
    </row>
    <row r="78" spans="1:6" x14ac:dyDescent="0.25">
      <c r="A78" s="47">
        <v>69</v>
      </c>
      <c r="B78" s="68"/>
      <c r="C78" s="68"/>
      <c r="E78" s="198" t="str">
        <f>IFERROR(VLOOKUP(SMALL(Kollektenübersicht!$AD$17:$AD$116,$A78),Kollektenübersicht!$AD:$AF,2,FALSE),"")</f>
        <v/>
      </c>
      <c r="F78" s="199" t="str">
        <f>IFERROR(-VLOOKUP(SMALL(Kollektenübersicht!$AD$17:$AD$116,$A78),Kollektenübersicht!$AD:$AF,3,FALSE),"")</f>
        <v/>
      </c>
    </row>
    <row r="79" spans="1:6" x14ac:dyDescent="0.25">
      <c r="A79" s="47">
        <v>70</v>
      </c>
      <c r="B79" s="68"/>
      <c r="C79" s="68"/>
      <c r="E79" s="198" t="str">
        <f>IFERROR(VLOOKUP(SMALL(Kollektenübersicht!$AD$17:$AD$116,$A79),Kollektenübersicht!$AD:$AF,2,FALSE),"")</f>
        <v/>
      </c>
      <c r="F79" s="199" t="str">
        <f>IFERROR(-VLOOKUP(SMALL(Kollektenübersicht!$AD$17:$AD$116,$A79),Kollektenübersicht!$AD:$AF,3,FALSE),"")</f>
        <v/>
      </c>
    </row>
    <row r="80" spans="1:6" x14ac:dyDescent="0.25">
      <c r="A80" s="47">
        <v>71</v>
      </c>
      <c r="B80" s="68"/>
      <c r="C80" s="68"/>
      <c r="E80" s="198" t="str">
        <f>IFERROR(VLOOKUP(SMALL(Kollektenübersicht!$AD$17:$AD$116,$A80),Kollektenübersicht!$AD:$AF,2,FALSE),"")</f>
        <v/>
      </c>
      <c r="F80" s="199" t="str">
        <f>IFERROR(-VLOOKUP(SMALL(Kollektenübersicht!$AD$17:$AD$116,$A80),Kollektenübersicht!$AD:$AF,3,FALSE),"")</f>
        <v/>
      </c>
    </row>
    <row r="81" spans="1:6" x14ac:dyDescent="0.25">
      <c r="A81" s="47">
        <v>72</v>
      </c>
      <c r="B81" s="68"/>
      <c r="C81" s="68"/>
      <c r="E81" s="198" t="str">
        <f>IFERROR(VLOOKUP(SMALL(Kollektenübersicht!$AD$17:$AD$116,$A81),Kollektenübersicht!$AD:$AF,2,FALSE),"")</f>
        <v/>
      </c>
      <c r="F81" s="199" t="str">
        <f>IFERROR(-VLOOKUP(SMALL(Kollektenübersicht!$AD$17:$AD$116,$A81),Kollektenübersicht!$AD:$AF,3,FALSE),"")</f>
        <v/>
      </c>
    </row>
    <row r="82" spans="1:6" x14ac:dyDescent="0.25">
      <c r="A82" s="47">
        <v>73</v>
      </c>
      <c r="B82" s="68"/>
      <c r="C82" s="68"/>
      <c r="E82" s="198" t="str">
        <f>IFERROR(VLOOKUP(SMALL(Kollektenübersicht!$AD$17:$AD$116,$A82),Kollektenübersicht!$AD:$AF,2,FALSE),"")</f>
        <v/>
      </c>
      <c r="F82" s="199" t="str">
        <f>IFERROR(-VLOOKUP(SMALL(Kollektenübersicht!$AD$17:$AD$116,$A82),Kollektenübersicht!$AD:$AF,3,FALSE),"")</f>
        <v/>
      </c>
    </row>
    <row r="83" spans="1:6" x14ac:dyDescent="0.25">
      <c r="A83" s="47">
        <v>74</v>
      </c>
      <c r="B83" s="68"/>
      <c r="C83" s="68"/>
      <c r="E83" s="198" t="str">
        <f>IFERROR(VLOOKUP(SMALL(Kollektenübersicht!$AD$17:$AD$116,$A83),Kollektenübersicht!$AD:$AF,2,FALSE),"")</f>
        <v/>
      </c>
      <c r="F83" s="199" t="str">
        <f>IFERROR(-VLOOKUP(SMALL(Kollektenübersicht!$AD$17:$AD$116,$A83),Kollektenübersicht!$AD:$AF,3,FALSE),"")</f>
        <v/>
      </c>
    </row>
    <row r="84" spans="1:6" x14ac:dyDescent="0.25">
      <c r="A84" s="47">
        <v>75</v>
      </c>
      <c r="B84" s="68"/>
      <c r="C84" s="68"/>
      <c r="E84" s="198" t="str">
        <f>IFERROR(VLOOKUP(SMALL(Kollektenübersicht!$AD$17:$AD$116,$A84),Kollektenübersicht!$AD:$AF,2,FALSE),"")</f>
        <v/>
      </c>
      <c r="F84" s="199" t="str">
        <f>IFERROR(-VLOOKUP(SMALL(Kollektenübersicht!$AD$17:$AD$116,$A84),Kollektenübersicht!$AD:$AF,3,FALSE),"")</f>
        <v/>
      </c>
    </row>
    <row r="85" spans="1:6" x14ac:dyDescent="0.25">
      <c r="A85" s="47">
        <v>76</v>
      </c>
      <c r="B85" s="68"/>
      <c r="C85" s="68"/>
      <c r="E85" s="198" t="str">
        <f>IFERROR(VLOOKUP(SMALL(Kollektenübersicht!$AD$17:$AD$116,$A85),Kollektenübersicht!$AD:$AF,2,FALSE),"")</f>
        <v/>
      </c>
      <c r="F85" s="199" t="str">
        <f>IFERROR(-VLOOKUP(SMALL(Kollektenübersicht!$AD$17:$AD$116,$A85),Kollektenübersicht!$AD:$AF,3,FALSE),"")</f>
        <v/>
      </c>
    </row>
    <row r="86" spans="1:6" x14ac:dyDescent="0.25">
      <c r="A86" s="47">
        <v>77</v>
      </c>
      <c r="B86" s="68"/>
      <c r="C86" s="68"/>
      <c r="E86" s="198" t="str">
        <f>IFERROR(VLOOKUP(SMALL(Kollektenübersicht!$AD$17:$AD$116,$A86),Kollektenübersicht!$AD:$AF,2,FALSE),"")</f>
        <v/>
      </c>
      <c r="F86" s="199" t="str">
        <f>IFERROR(-VLOOKUP(SMALL(Kollektenübersicht!$AD$17:$AD$116,$A86),Kollektenübersicht!$AD:$AF,3,FALSE),"")</f>
        <v/>
      </c>
    </row>
    <row r="87" spans="1:6" x14ac:dyDescent="0.25">
      <c r="A87" s="47">
        <v>78</v>
      </c>
      <c r="B87" s="68"/>
      <c r="C87" s="68"/>
      <c r="E87" s="198" t="str">
        <f>IFERROR(VLOOKUP(SMALL(Kollektenübersicht!$AD$17:$AD$116,$A87),Kollektenübersicht!$AD:$AF,2,FALSE),"")</f>
        <v/>
      </c>
      <c r="F87" s="199" t="str">
        <f>IFERROR(-VLOOKUP(SMALL(Kollektenübersicht!$AD$17:$AD$116,$A87),Kollektenübersicht!$AD:$AF,3,FALSE),"")</f>
        <v/>
      </c>
    </row>
    <row r="88" spans="1:6" x14ac:dyDescent="0.25">
      <c r="A88" s="47">
        <v>79</v>
      </c>
      <c r="B88" s="68"/>
      <c r="C88" s="68"/>
      <c r="E88" s="198" t="str">
        <f>IFERROR(VLOOKUP(SMALL(Kollektenübersicht!$AD$17:$AD$116,$A88),Kollektenübersicht!$AD:$AF,2,FALSE),"")</f>
        <v/>
      </c>
      <c r="F88" s="199" t="str">
        <f>IFERROR(-VLOOKUP(SMALL(Kollektenübersicht!$AD$17:$AD$116,$A88),Kollektenübersicht!$AD:$AF,3,FALSE),"")</f>
        <v/>
      </c>
    </row>
    <row r="89" spans="1:6" x14ac:dyDescent="0.25">
      <c r="A89" s="47">
        <v>80</v>
      </c>
      <c r="B89" s="68"/>
      <c r="C89" s="68"/>
      <c r="E89" s="198" t="str">
        <f>IFERROR(VLOOKUP(SMALL(Kollektenübersicht!$AD$17:$AD$116,$A89),Kollektenübersicht!$AD:$AF,2,FALSE),"")</f>
        <v/>
      </c>
      <c r="F89" s="199" t="str">
        <f>IFERROR(-VLOOKUP(SMALL(Kollektenübersicht!$AD$17:$AD$116,$A89),Kollektenübersicht!$AD:$AF,3,FALSE),"")</f>
        <v/>
      </c>
    </row>
    <row r="90" spans="1:6" x14ac:dyDescent="0.25">
      <c r="A90" s="47">
        <v>81</v>
      </c>
      <c r="B90" s="68"/>
      <c r="C90" s="68"/>
      <c r="E90" s="198" t="str">
        <f>IFERROR(VLOOKUP(SMALL(Kollektenübersicht!$AD$17:$AD$116,$A90),Kollektenübersicht!$AD:$AF,2,FALSE),"")</f>
        <v/>
      </c>
      <c r="F90" s="199" t="str">
        <f>IFERROR(-VLOOKUP(SMALL(Kollektenübersicht!$AD$17:$AD$116,$A90),Kollektenübersicht!$AD:$AF,3,FALSE),"")</f>
        <v/>
      </c>
    </row>
    <row r="91" spans="1:6" x14ac:dyDescent="0.25">
      <c r="A91" s="47">
        <v>82</v>
      </c>
      <c r="B91" s="68"/>
      <c r="C91" s="68"/>
      <c r="E91" s="198" t="str">
        <f>IFERROR(VLOOKUP(SMALL(Kollektenübersicht!$AD$17:$AD$116,$A91),Kollektenübersicht!$AD:$AF,2,FALSE),"")</f>
        <v/>
      </c>
      <c r="F91" s="199" t="str">
        <f>IFERROR(-VLOOKUP(SMALL(Kollektenübersicht!$AD$17:$AD$116,$A91),Kollektenübersicht!$AD:$AF,3,FALSE),"")</f>
        <v/>
      </c>
    </row>
    <row r="92" spans="1:6" x14ac:dyDescent="0.25">
      <c r="A92" s="47">
        <v>83</v>
      </c>
      <c r="B92" s="68"/>
      <c r="C92" s="68"/>
      <c r="E92" s="198" t="str">
        <f>IFERROR(VLOOKUP(SMALL(Kollektenübersicht!$AD$17:$AD$116,$A92),Kollektenübersicht!$AD:$AF,2,FALSE),"")</f>
        <v/>
      </c>
      <c r="F92" s="199" t="str">
        <f>IFERROR(-VLOOKUP(SMALL(Kollektenübersicht!$AD$17:$AD$116,$A92),Kollektenübersicht!$AD:$AF,3,FALSE),"")</f>
        <v/>
      </c>
    </row>
    <row r="93" spans="1:6" x14ac:dyDescent="0.25">
      <c r="A93" s="47">
        <v>84</v>
      </c>
      <c r="B93" s="68"/>
      <c r="C93" s="68"/>
      <c r="E93" s="198" t="str">
        <f>IFERROR(VLOOKUP(SMALL(Kollektenübersicht!$AD$17:$AD$116,$A93),Kollektenübersicht!$AD:$AF,2,FALSE),"")</f>
        <v/>
      </c>
      <c r="F93" s="199" t="str">
        <f>IFERROR(-VLOOKUP(SMALL(Kollektenübersicht!$AD$17:$AD$116,$A93),Kollektenübersicht!$AD:$AF,3,FALSE),"")</f>
        <v/>
      </c>
    </row>
    <row r="94" spans="1:6" x14ac:dyDescent="0.25">
      <c r="A94" s="47">
        <v>85</v>
      </c>
      <c r="B94" s="68"/>
      <c r="C94" s="68"/>
      <c r="E94" s="198" t="str">
        <f>IFERROR(VLOOKUP(SMALL(Kollektenübersicht!$AD$17:$AD$116,$A94),Kollektenübersicht!$AD:$AF,2,FALSE),"")</f>
        <v/>
      </c>
      <c r="F94" s="199" t="str">
        <f>IFERROR(-VLOOKUP(SMALL(Kollektenübersicht!$AD$17:$AD$116,$A94),Kollektenübersicht!$AD:$AF,3,FALSE),"")</f>
        <v/>
      </c>
    </row>
    <row r="95" spans="1:6" x14ac:dyDescent="0.25">
      <c r="A95" s="47">
        <v>86</v>
      </c>
      <c r="B95" s="68"/>
      <c r="C95" s="68"/>
      <c r="E95" s="198" t="str">
        <f>IFERROR(VLOOKUP(SMALL(Kollektenübersicht!$AD$17:$AD$116,$A95),Kollektenübersicht!$AD:$AF,2,FALSE),"")</f>
        <v/>
      </c>
      <c r="F95" s="199" t="str">
        <f>IFERROR(-VLOOKUP(SMALL(Kollektenübersicht!$AD$17:$AD$116,$A95),Kollektenübersicht!$AD:$AF,3,FALSE),"")</f>
        <v/>
      </c>
    </row>
    <row r="96" spans="1:6" x14ac:dyDescent="0.25">
      <c r="A96" s="47">
        <v>87</v>
      </c>
      <c r="B96" s="68"/>
      <c r="C96" s="68"/>
      <c r="E96" s="198" t="str">
        <f>IFERROR(VLOOKUP(SMALL(Kollektenübersicht!$AD$17:$AD$116,$A96),Kollektenübersicht!$AD:$AF,2,FALSE),"")</f>
        <v/>
      </c>
      <c r="F96" s="199" t="str">
        <f>IFERROR(-VLOOKUP(SMALL(Kollektenübersicht!$AD$17:$AD$116,$A96),Kollektenübersicht!$AD:$AF,3,FALSE),"")</f>
        <v/>
      </c>
    </row>
    <row r="97" spans="1:6" x14ac:dyDescent="0.25">
      <c r="A97" s="47">
        <v>88</v>
      </c>
      <c r="B97" s="68"/>
      <c r="C97" s="68"/>
      <c r="E97" s="198" t="str">
        <f>IFERROR(VLOOKUP(SMALL(Kollektenübersicht!$AD$17:$AD$116,$A97),Kollektenübersicht!$AD:$AF,2,FALSE),"")</f>
        <v/>
      </c>
      <c r="F97" s="199" t="str">
        <f>IFERROR(-VLOOKUP(SMALL(Kollektenübersicht!$AD$17:$AD$116,$A97),Kollektenübersicht!$AD:$AF,3,FALSE),"")</f>
        <v/>
      </c>
    </row>
    <row r="98" spans="1:6" x14ac:dyDescent="0.25">
      <c r="A98" s="47">
        <v>89</v>
      </c>
      <c r="B98" s="68"/>
      <c r="C98" s="68"/>
      <c r="E98" s="198" t="str">
        <f>IFERROR(VLOOKUP(SMALL(Kollektenübersicht!$AD$17:$AD$116,$A98),Kollektenübersicht!$AD:$AF,2,FALSE),"")</f>
        <v/>
      </c>
      <c r="F98" s="199" t="str">
        <f>IFERROR(-VLOOKUP(SMALL(Kollektenübersicht!$AD$17:$AD$116,$A98),Kollektenübersicht!$AD:$AF,3,FALSE),"")</f>
        <v/>
      </c>
    </row>
    <row r="99" spans="1:6" x14ac:dyDescent="0.25">
      <c r="A99" s="47">
        <v>90</v>
      </c>
      <c r="B99" s="68"/>
      <c r="C99" s="68"/>
      <c r="E99" s="198" t="str">
        <f>IFERROR(VLOOKUP(SMALL(Kollektenübersicht!$AD$17:$AD$116,$A99),Kollektenübersicht!$AD:$AF,2,FALSE),"")</f>
        <v/>
      </c>
      <c r="F99" s="199" t="str">
        <f>IFERROR(-VLOOKUP(SMALL(Kollektenübersicht!$AD$17:$AD$116,$A99),Kollektenübersicht!$AD:$AF,3,FALSE),"")</f>
        <v/>
      </c>
    </row>
    <row r="100" spans="1:6" x14ac:dyDescent="0.25">
      <c r="A100" s="47">
        <v>91</v>
      </c>
      <c r="B100" s="68"/>
      <c r="C100" s="68"/>
      <c r="E100" s="198" t="str">
        <f>IFERROR(VLOOKUP(SMALL(Kollektenübersicht!$AD$17:$AD$116,$A100),Kollektenübersicht!$AD:$AF,2,FALSE),"")</f>
        <v/>
      </c>
      <c r="F100" s="199" t="str">
        <f>IFERROR(-VLOOKUP(SMALL(Kollektenübersicht!$AD$17:$AD$116,$A100),Kollektenübersicht!$AD:$AF,3,FALSE),"")</f>
        <v/>
      </c>
    </row>
    <row r="101" spans="1:6" x14ac:dyDescent="0.25">
      <c r="A101" s="47">
        <v>92</v>
      </c>
      <c r="B101" s="68"/>
      <c r="C101" s="68"/>
      <c r="E101" s="198" t="str">
        <f>IFERROR(VLOOKUP(SMALL(Kollektenübersicht!$AD$17:$AD$116,$A101),Kollektenübersicht!$AD:$AF,2,FALSE),"")</f>
        <v/>
      </c>
      <c r="F101" s="199" t="str">
        <f>IFERROR(-VLOOKUP(SMALL(Kollektenübersicht!$AD$17:$AD$116,$A101),Kollektenübersicht!$AD:$AF,3,FALSE),"")</f>
        <v/>
      </c>
    </row>
    <row r="102" spans="1:6" x14ac:dyDescent="0.25">
      <c r="A102" s="47">
        <v>93</v>
      </c>
      <c r="B102" s="68"/>
      <c r="C102" s="68"/>
      <c r="E102" s="198" t="str">
        <f>IFERROR(VLOOKUP(SMALL(Kollektenübersicht!$AD$17:$AD$116,$A102),Kollektenübersicht!$AD:$AF,2,FALSE),"")</f>
        <v/>
      </c>
      <c r="F102" s="199" t="str">
        <f>IFERROR(-VLOOKUP(SMALL(Kollektenübersicht!$AD$17:$AD$116,$A102),Kollektenübersicht!$AD:$AF,3,FALSE),"")</f>
        <v/>
      </c>
    </row>
    <row r="103" spans="1:6" x14ac:dyDescent="0.25">
      <c r="A103" s="47">
        <v>94</v>
      </c>
      <c r="B103" s="68"/>
      <c r="C103" s="68"/>
      <c r="E103" s="198" t="str">
        <f>IFERROR(VLOOKUP(SMALL(Kollektenübersicht!$AD$17:$AD$116,$A103),Kollektenübersicht!$AD:$AF,2,FALSE),"")</f>
        <v/>
      </c>
      <c r="F103" s="199" t="str">
        <f>IFERROR(-VLOOKUP(SMALL(Kollektenübersicht!$AD$17:$AD$116,$A103),Kollektenübersicht!$AD:$AF,3,FALSE),"")</f>
        <v/>
      </c>
    </row>
    <row r="104" spans="1:6" x14ac:dyDescent="0.25">
      <c r="A104" s="47">
        <v>95</v>
      </c>
      <c r="B104" s="68"/>
      <c r="C104" s="68"/>
      <c r="E104" s="198" t="str">
        <f>IFERROR(VLOOKUP(SMALL(Kollektenübersicht!$AD$17:$AD$116,$A104),Kollektenübersicht!$AD:$AF,2,FALSE),"")</f>
        <v/>
      </c>
      <c r="F104" s="199" t="str">
        <f>IFERROR(-VLOOKUP(SMALL(Kollektenübersicht!$AD$17:$AD$116,$A104),Kollektenübersicht!$AD:$AF,3,FALSE),"")</f>
        <v/>
      </c>
    </row>
    <row r="105" spans="1:6" x14ac:dyDescent="0.25">
      <c r="A105" s="47">
        <v>96</v>
      </c>
      <c r="B105" s="68"/>
      <c r="C105" s="68"/>
      <c r="E105" s="198" t="str">
        <f>IFERROR(VLOOKUP(SMALL(Kollektenübersicht!$AD$17:$AD$116,$A105),Kollektenübersicht!$AD:$AF,2,FALSE),"")</f>
        <v/>
      </c>
      <c r="F105" s="199" t="str">
        <f>IFERROR(-VLOOKUP(SMALL(Kollektenübersicht!$AD$17:$AD$116,$A105),Kollektenübersicht!$AD:$AF,3,FALSE),"")</f>
        <v/>
      </c>
    </row>
    <row r="106" spans="1:6" x14ac:dyDescent="0.25">
      <c r="A106" s="47">
        <v>97</v>
      </c>
      <c r="B106" s="68"/>
      <c r="C106" s="68"/>
      <c r="E106" s="198" t="str">
        <f>IFERROR(VLOOKUP(SMALL(Kollektenübersicht!$AD$17:$AD$116,$A106),Kollektenübersicht!$AD:$AF,2,FALSE),"")</f>
        <v/>
      </c>
      <c r="F106" s="199" t="str">
        <f>IFERROR(-VLOOKUP(SMALL(Kollektenübersicht!$AD$17:$AD$116,$A106),Kollektenübersicht!$AD:$AF,3,FALSE),"")</f>
        <v/>
      </c>
    </row>
    <row r="107" spans="1:6" x14ac:dyDescent="0.25">
      <c r="A107" s="47">
        <v>98</v>
      </c>
      <c r="B107" s="68"/>
      <c r="C107" s="68"/>
      <c r="E107" s="198" t="str">
        <f>IFERROR(VLOOKUP(SMALL(Kollektenübersicht!$AD$17:$AD$116,$A107),Kollektenübersicht!$AD:$AF,2,FALSE),"")</f>
        <v/>
      </c>
      <c r="F107" s="199" t="str">
        <f>IFERROR(-VLOOKUP(SMALL(Kollektenübersicht!$AD$17:$AD$116,$A107),Kollektenübersicht!$AD:$AF,3,FALSE),"")</f>
        <v/>
      </c>
    </row>
    <row r="108" spans="1:6" x14ac:dyDescent="0.25">
      <c r="A108" s="47">
        <v>99</v>
      </c>
      <c r="B108" s="68"/>
      <c r="C108" s="68"/>
      <c r="E108" s="198" t="str">
        <f>IFERROR(VLOOKUP(SMALL(Kollektenübersicht!$AD$17:$AD$116,$A108),Kollektenübersicht!$AD:$AF,2,FALSE),"")</f>
        <v/>
      </c>
      <c r="F108" s="199" t="str">
        <f>IFERROR(-VLOOKUP(SMALL(Kollektenübersicht!$AD$17:$AD$116,$A108),Kollektenübersicht!$AD:$AF,3,FALSE),"")</f>
        <v/>
      </c>
    </row>
    <row r="109" spans="1:6" x14ac:dyDescent="0.25">
      <c r="A109" s="47">
        <v>100</v>
      </c>
      <c r="B109" s="68"/>
      <c r="C109" s="68"/>
      <c r="E109" s="198" t="str">
        <f>IFERROR(VLOOKUP(SMALL(Kollektenübersicht!$AD$17:$AD$116,$A109),Kollektenübersicht!$AD:$AF,2,FALSE),"")</f>
        <v/>
      </c>
      <c r="F109" s="199" t="str">
        <f>IFERROR(-VLOOKUP(SMALL(Kollektenübersicht!$AD$17:$AD$116,$A109),Kollektenübersicht!$AD:$AF,3,FALSE),"")</f>
        <v/>
      </c>
    </row>
    <row r="110" spans="1:6" x14ac:dyDescent="0.25">
      <c r="A110" s="47">
        <v>101</v>
      </c>
      <c r="B110" s="68"/>
      <c r="C110" s="68"/>
      <c r="E110" s="198" t="str">
        <f>IFERROR(VLOOKUP(SMALL(Kollektenübersicht!$AD$17:$AD$116,$A110),Kollektenübersicht!$AD:$AF,2,FALSE),"")</f>
        <v/>
      </c>
      <c r="F110" s="199" t="str">
        <f>IFERROR(-VLOOKUP(SMALL(Kollektenübersicht!$AD$17:$AD$116,$A110),Kollektenübersicht!$AD:$AF,3,FALSE),"")</f>
        <v/>
      </c>
    </row>
    <row r="111" spans="1:6" x14ac:dyDescent="0.25">
      <c r="A111" s="47">
        <v>102</v>
      </c>
      <c r="B111" s="68"/>
      <c r="C111" s="68"/>
      <c r="E111" s="198" t="str">
        <f>IFERROR(VLOOKUP(SMALL(Kollektenübersicht!$AD$17:$AD$116,$A111),Kollektenübersicht!$AD:$AF,2,FALSE),"")</f>
        <v/>
      </c>
      <c r="F111" s="199" t="str">
        <f>IFERROR(-VLOOKUP(SMALL(Kollektenübersicht!$AD$17:$AD$116,$A111),Kollektenübersicht!$AD:$AF,3,FALSE),"")</f>
        <v/>
      </c>
    </row>
    <row r="112" spans="1:6" x14ac:dyDescent="0.25">
      <c r="A112" s="47">
        <v>103</v>
      </c>
      <c r="B112" s="68"/>
      <c r="C112" s="68"/>
      <c r="E112" s="198" t="str">
        <f>IFERROR(VLOOKUP(SMALL(Kollektenübersicht!$AD$17:$AD$116,$A112),Kollektenübersicht!$AD:$AF,2,FALSE),"")</f>
        <v/>
      </c>
      <c r="F112" s="199" t="str">
        <f>IFERROR(-VLOOKUP(SMALL(Kollektenübersicht!$AD$17:$AD$116,$A112),Kollektenübersicht!$AD:$AF,3,FALSE),"")</f>
        <v/>
      </c>
    </row>
    <row r="113" spans="1:6" x14ac:dyDescent="0.25">
      <c r="A113" s="47">
        <v>104</v>
      </c>
      <c r="B113" s="68"/>
      <c r="C113" s="68"/>
      <c r="E113" s="198" t="str">
        <f>IFERROR(VLOOKUP(SMALL(Kollektenübersicht!$AD$17:$AD$116,$A113),Kollektenübersicht!$AD:$AF,2,FALSE),"")</f>
        <v/>
      </c>
      <c r="F113" s="199" t="str">
        <f>IFERROR(-VLOOKUP(SMALL(Kollektenübersicht!$AD$17:$AD$116,$A113),Kollektenübersicht!$AD:$AF,3,FALSE),"")</f>
        <v/>
      </c>
    </row>
    <row r="114" spans="1:6" x14ac:dyDescent="0.25">
      <c r="A114" s="47">
        <v>105</v>
      </c>
      <c r="B114" s="68"/>
      <c r="C114" s="68"/>
      <c r="E114" s="198" t="str">
        <f>IFERROR(VLOOKUP(SMALL(Kollektenübersicht!$AD$17:$AD$116,$A114),Kollektenübersicht!$AD:$AF,2,FALSE),"")</f>
        <v/>
      </c>
      <c r="F114" s="199" t="str">
        <f>IFERROR(-VLOOKUP(SMALL(Kollektenübersicht!$AD$17:$AD$116,$A114),Kollektenübersicht!$AD:$AF,3,FALSE),"")</f>
        <v/>
      </c>
    </row>
    <row r="115" spans="1:6" x14ac:dyDescent="0.25">
      <c r="A115" s="47">
        <v>106</v>
      </c>
      <c r="B115" s="68"/>
      <c r="C115" s="68"/>
      <c r="E115" s="198" t="str">
        <f>IFERROR(VLOOKUP(SMALL(Kollektenübersicht!$AD$17:$AD$116,$A115),Kollektenübersicht!$AD:$AF,2,FALSE),"")</f>
        <v/>
      </c>
      <c r="F115" s="199" t="str">
        <f>IFERROR(-VLOOKUP(SMALL(Kollektenübersicht!$AD$17:$AD$116,$A115),Kollektenübersicht!$AD:$AF,3,FALSE),"")</f>
        <v/>
      </c>
    </row>
    <row r="116" spans="1:6" x14ac:dyDescent="0.25">
      <c r="A116" s="47">
        <v>107</v>
      </c>
      <c r="B116" s="68"/>
      <c r="C116" s="68"/>
      <c r="E116" s="198" t="str">
        <f>IFERROR(VLOOKUP(SMALL(Kollektenübersicht!$AD$17:$AD$116,$A116),Kollektenübersicht!$AD:$AF,2,FALSE),"")</f>
        <v/>
      </c>
      <c r="F116" s="199" t="str">
        <f>IFERROR(-VLOOKUP(SMALL(Kollektenübersicht!$AD$17:$AD$116,$A116),Kollektenübersicht!$AD:$AF,3,FALSE),"")</f>
        <v/>
      </c>
    </row>
    <row r="117" spans="1:6" x14ac:dyDescent="0.25">
      <c r="A117" s="47">
        <v>108</v>
      </c>
      <c r="B117" s="68"/>
      <c r="C117" s="68"/>
      <c r="E117" s="198" t="str">
        <f>IFERROR(VLOOKUP(SMALL(Kollektenübersicht!$AD$17:$AD$116,$A117),Kollektenübersicht!$AD:$AF,2,FALSE),"")</f>
        <v/>
      </c>
      <c r="F117" s="199" t="str">
        <f>IFERROR(-VLOOKUP(SMALL(Kollektenübersicht!$AD$17:$AD$116,$A117),Kollektenübersicht!$AD:$AF,3,FALSE),"")</f>
        <v/>
      </c>
    </row>
    <row r="118" spans="1:6" x14ac:dyDescent="0.25">
      <c r="A118" s="47">
        <v>109</v>
      </c>
      <c r="B118" s="68"/>
      <c r="C118" s="68"/>
      <c r="E118" s="198" t="str">
        <f>IFERROR(VLOOKUP(SMALL(Kollektenübersicht!$AD$17:$AD$116,$A118),Kollektenübersicht!$AD:$AF,2,FALSE),"")</f>
        <v/>
      </c>
      <c r="F118" s="199" t="str">
        <f>IFERROR(-VLOOKUP(SMALL(Kollektenübersicht!$AD$17:$AD$116,$A118),Kollektenübersicht!$AD:$AF,3,FALSE),"")</f>
        <v/>
      </c>
    </row>
    <row r="119" spans="1:6" x14ac:dyDescent="0.25">
      <c r="A119" s="47">
        <v>110</v>
      </c>
      <c r="B119" s="68"/>
      <c r="C119" s="68"/>
      <c r="E119" s="198" t="str">
        <f>IFERROR(VLOOKUP(SMALL(Kollektenübersicht!$AD$17:$AD$116,$A119),Kollektenübersicht!$AD:$AF,2,FALSE),"")</f>
        <v/>
      </c>
      <c r="F119" s="199" t="str">
        <f>IFERROR(-VLOOKUP(SMALL(Kollektenübersicht!$AD$17:$AD$116,$A119),Kollektenübersicht!$AD:$AF,3,FALSE),"")</f>
        <v/>
      </c>
    </row>
    <row r="120" spans="1:6" x14ac:dyDescent="0.25">
      <c r="A120" s="47">
        <v>111</v>
      </c>
      <c r="B120" s="68"/>
      <c r="C120" s="68"/>
      <c r="E120" s="198" t="str">
        <f>IFERROR(VLOOKUP(SMALL(Kollektenübersicht!$AD$17:$AD$116,$A120),Kollektenübersicht!$AD:$AF,2,FALSE),"")</f>
        <v/>
      </c>
      <c r="F120" s="199" t="str">
        <f>IFERROR(-VLOOKUP(SMALL(Kollektenübersicht!$AD$17:$AD$116,$A120),Kollektenübersicht!$AD:$AF,3,FALSE),"")</f>
        <v/>
      </c>
    </row>
    <row r="121" spans="1:6" x14ac:dyDescent="0.25">
      <c r="A121" s="47">
        <v>112</v>
      </c>
      <c r="B121" s="68"/>
      <c r="C121" s="68"/>
      <c r="E121" s="198" t="str">
        <f>IFERROR(VLOOKUP(SMALL(Kollektenübersicht!$AD$17:$AD$116,$A121),Kollektenübersicht!$AD:$AF,2,FALSE),"")</f>
        <v/>
      </c>
      <c r="F121" s="199" t="str">
        <f>IFERROR(-VLOOKUP(SMALL(Kollektenübersicht!$AD$17:$AD$116,$A121),Kollektenübersicht!$AD:$AF,3,FALSE),"")</f>
        <v/>
      </c>
    </row>
    <row r="122" spans="1:6" x14ac:dyDescent="0.25">
      <c r="A122" s="47">
        <v>113</v>
      </c>
      <c r="B122" s="68"/>
      <c r="C122" s="68"/>
      <c r="E122" s="198" t="str">
        <f>IFERROR(VLOOKUP(SMALL(Kollektenübersicht!$AD$17:$AD$116,$A122),Kollektenübersicht!$AD:$AF,2,FALSE),"")</f>
        <v/>
      </c>
      <c r="F122" s="199" t="str">
        <f>IFERROR(-VLOOKUP(SMALL(Kollektenübersicht!$AD$17:$AD$116,$A122),Kollektenübersicht!$AD:$AF,3,FALSE),"")</f>
        <v/>
      </c>
    </row>
    <row r="123" spans="1:6" x14ac:dyDescent="0.25">
      <c r="A123" s="47">
        <v>114</v>
      </c>
      <c r="B123" s="68"/>
      <c r="C123" s="68"/>
      <c r="E123" s="198" t="str">
        <f>IFERROR(VLOOKUP(SMALL(Kollektenübersicht!$AD$17:$AD$116,$A123),Kollektenübersicht!$AD:$AF,2,FALSE),"")</f>
        <v/>
      </c>
      <c r="F123" s="199" t="str">
        <f>IFERROR(-VLOOKUP(SMALL(Kollektenübersicht!$AD$17:$AD$116,$A123),Kollektenübersicht!$AD:$AF,3,FALSE),"")</f>
        <v/>
      </c>
    </row>
    <row r="124" spans="1:6" x14ac:dyDescent="0.25">
      <c r="A124" s="47">
        <v>115</v>
      </c>
      <c r="B124" s="68"/>
      <c r="C124" s="68"/>
      <c r="E124" s="198" t="str">
        <f>IFERROR(VLOOKUP(SMALL(Kollektenübersicht!$AD$17:$AD$116,$A124),Kollektenübersicht!$AD:$AF,2,FALSE),"")</f>
        <v/>
      </c>
      <c r="F124" s="199" t="str">
        <f>IFERROR(-VLOOKUP(SMALL(Kollektenübersicht!$AD$17:$AD$116,$A124),Kollektenübersicht!$AD:$AF,3,FALSE),"")</f>
        <v/>
      </c>
    </row>
    <row r="125" spans="1:6" x14ac:dyDescent="0.25">
      <c r="A125" s="47">
        <v>116</v>
      </c>
      <c r="B125" s="68"/>
      <c r="C125" s="68"/>
      <c r="E125" s="198" t="str">
        <f>IFERROR(VLOOKUP(SMALL(Kollektenübersicht!$AD$17:$AD$116,$A125),Kollektenübersicht!$AD:$AF,2,FALSE),"")</f>
        <v/>
      </c>
      <c r="F125" s="199" t="str">
        <f>IFERROR(-VLOOKUP(SMALL(Kollektenübersicht!$AD$17:$AD$116,$A125),Kollektenübersicht!$AD:$AF,3,FALSE),"")</f>
        <v/>
      </c>
    </row>
    <row r="126" spans="1:6" x14ac:dyDescent="0.25">
      <c r="A126" s="47">
        <v>117</v>
      </c>
      <c r="B126" s="68"/>
      <c r="C126" s="68"/>
      <c r="E126" s="198" t="str">
        <f>IFERROR(VLOOKUP(SMALL(Kollektenübersicht!$AD$17:$AD$116,$A126),Kollektenübersicht!$AD:$AF,2,FALSE),"")</f>
        <v/>
      </c>
      <c r="F126" s="199" t="str">
        <f>IFERROR(-VLOOKUP(SMALL(Kollektenübersicht!$AD$17:$AD$116,$A126),Kollektenübersicht!$AD:$AF,3,FALSE),"")</f>
        <v/>
      </c>
    </row>
    <row r="127" spans="1:6" x14ac:dyDescent="0.25">
      <c r="A127" s="47">
        <v>118</v>
      </c>
      <c r="B127" s="68"/>
      <c r="C127" s="68"/>
      <c r="E127" s="198" t="str">
        <f>IFERROR(VLOOKUP(SMALL(Kollektenübersicht!$AD$17:$AD$116,$A127),Kollektenübersicht!$AD:$AF,2,FALSE),"")</f>
        <v/>
      </c>
      <c r="F127" s="199" t="str">
        <f>IFERROR(-VLOOKUP(SMALL(Kollektenübersicht!$AD$17:$AD$116,$A127),Kollektenübersicht!$AD:$AF,3,FALSE),"")</f>
        <v/>
      </c>
    </row>
    <row r="128" spans="1:6" x14ac:dyDescent="0.25">
      <c r="A128" s="47">
        <v>119</v>
      </c>
      <c r="B128" s="68"/>
      <c r="C128" s="68"/>
      <c r="E128" s="198" t="str">
        <f>IFERROR(VLOOKUP(SMALL(Kollektenübersicht!$AD$17:$AD$116,$A128),Kollektenübersicht!$AD:$AF,2,FALSE),"")</f>
        <v/>
      </c>
      <c r="F128" s="199" t="str">
        <f>IFERROR(-VLOOKUP(SMALL(Kollektenübersicht!$AD$17:$AD$116,$A128),Kollektenübersicht!$AD:$AF,3,FALSE),"")</f>
        <v/>
      </c>
    </row>
    <row r="129" spans="1:6" x14ac:dyDescent="0.25">
      <c r="A129" s="47">
        <v>120</v>
      </c>
      <c r="B129" s="68"/>
      <c r="C129" s="68"/>
      <c r="E129" s="198" t="str">
        <f>IFERROR(VLOOKUP(SMALL(Kollektenübersicht!$AD$17:$AD$116,$A129),Kollektenübersicht!$AD:$AF,2,FALSE),"")</f>
        <v/>
      </c>
      <c r="F129" s="199" t="str">
        <f>IFERROR(-VLOOKUP(SMALL(Kollektenübersicht!$AD$17:$AD$116,$A129),Kollektenübersicht!$AD:$AF,3,FALSE),"")</f>
        <v/>
      </c>
    </row>
    <row r="130" spans="1:6" x14ac:dyDescent="0.25">
      <c r="A130" s="47">
        <v>121</v>
      </c>
      <c r="B130" s="68"/>
      <c r="C130" s="68"/>
      <c r="E130" s="198" t="str">
        <f>IFERROR(VLOOKUP(SMALL(Kollektenübersicht!$AD$17:$AD$116,$A130),Kollektenübersicht!$AD:$AF,2,FALSE),"")</f>
        <v/>
      </c>
      <c r="F130" s="199" t="str">
        <f>IFERROR(-VLOOKUP(SMALL(Kollektenübersicht!$AD$17:$AD$116,$A130),Kollektenübersicht!$AD:$AF,3,FALSE),"")</f>
        <v/>
      </c>
    </row>
    <row r="131" spans="1:6" x14ac:dyDescent="0.25">
      <c r="A131" s="47">
        <v>122</v>
      </c>
      <c r="B131" s="68"/>
      <c r="C131" s="68"/>
      <c r="E131" s="198" t="str">
        <f>IFERROR(VLOOKUP(SMALL(Kollektenübersicht!$AD$17:$AD$116,$A131),Kollektenübersicht!$AD:$AF,2,FALSE),"")</f>
        <v/>
      </c>
      <c r="F131" s="199" t="str">
        <f>IFERROR(-VLOOKUP(SMALL(Kollektenübersicht!$AD$17:$AD$116,$A131),Kollektenübersicht!$AD:$AF,3,FALSE),"")</f>
        <v/>
      </c>
    </row>
    <row r="132" spans="1:6" x14ac:dyDescent="0.25">
      <c r="A132" s="47">
        <v>123</v>
      </c>
      <c r="B132" s="68"/>
      <c r="C132" s="68"/>
      <c r="E132" s="198" t="str">
        <f>IFERROR(VLOOKUP(SMALL(Kollektenübersicht!$AD$17:$AD$116,$A132),Kollektenübersicht!$AD:$AF,2,FALSE),"")</f>
        <v/>
      </c>
      <c r="F132" s="199" t="str">
        <f>IFERROR(-VLOOKUP(SMALL(Kollektenübersicht!$AD$17:$AD$116,$A132),Kollektenübersicht!$AD:$AF,3,FALSE),"")</f>
        <v/>
      </c>
    </row>
    <row r="133" spans="1:6" x14ac:dyDescent="0.25">
      <c r="A133" s="47">
        <v>124</v>
      </c>
      <c r="B133" s="68"/>
      <c r="C133" s="68"/>
      <c r="E133" s="198" t="str">
        <f>IFERROR(VLOOKUP(SMALL(Kollektenübersicht!$AD$17:$AD$116,$A133),Kollektenübersicht!$AD:$AF,2,FALSE),"")</f>
        <v/>
      </c>
      <c r="F133" s="199" t="str">
        <f>IFERROR(-VLOOKUP(SMALL(Kollektenübersicht!$AD$17:$AD$116,$A133),Kollektenübersicht!$AD:$AF,3,FALSE),"")</f>
        <v/>
      </c>
    </row>
    <row r="134" spans="1:6" x14ac:dyDescent="0.25">
      <c r="A134" s="47">
        <v>125</v>
      </c>
      <c r="B134" s="68"/>
      <c r="C134" s="68"/>
      <c r="E134" s="198" t="str">
        <f>IFERROR(VLOOKUP(SMALL(Kollektenübersicht!$AD$17:$AD$116,$A134),Kollektenübersicht!$AD:$AF,2,FALSE),"")</f>
        <v/>
      </c>
      <c r="F134" s="199" t="str">
        <f>IFERROR(-VLOOKUP(SMALL(Kollektenübersicht!$AD$17:$AD$116,$A134),Kollektenübersicht!$AD:$AF,3,FALSE),"")</f>
        <v/>
      </c>
    </row>
    <row r="135" spans="1:6" x14ac:dyDescent="0.25">
      <c r="A135" s="47">
        <v>126</v>
      </c>
      <c r="B135" s="68"/>
      <c r="C135" s="68"/>
      <c r="E135" s="198" t="str">
        <f>IFERROR(VLOOKUP(SMALL(Kollektenübersicht!$AD$17:$AD$116,$A135),Kollektenübersicht!$AD:$AF,2,FALSE),"")</f>
        <v/>
      </c>
      <c r="F135" s="199" t="str">
        <f>IFERROR(-VLOOKUP(SMALL(Kollektenübersicht!$AD$17:$AD$116,$A135),Kollektenübersicht!$AD:$AF,3,FALSE),"")</f>
        <v/>
      </c>
    </row>
    <row r="136" spans="1:6" x14ac:dyDescent="0.25">
      <c r="A136" s="47">
        <v>127</v>
      </c>
      <c r="B136" s="68"/>
      <c r="C136" s="68"/>
      <c r="E136" s="198" t="str">
        <f>IFERROR(VLOOKUP(SMALL(Kollektenübersicht!$AD$17:$AD$116,$A136),Kollektenübersicht!$AD:$AF,2,FALSE),"")</f>
        <v/>
      </c>
      <c r="F136" s="199" t="str">
        <f>IFERROR(-VLOOKUP(SMALL(Kollektenübersicht!$AD$17:$AD$116,$A136),Kollektenübersicht!$AD:$AF,3,FALSE),"")</f>
        <v/>
      </c>
    </row>
    <row r="137" spans="1:6" x14ac:dyDescent="0.25">
      <c r="A137" s="47">
        <v>128</v>
      </c>
      <c r="B137" s="68"/>
      <c r="C137" s="68"/>
      <c r="E137" s="198" t="str">
        <f>IFERROR(VLOOKUP(SMALL(Kollektenübersicht!$AD$17:$AD$116,$A137),Kollektenübersicht!$AD:$AF,2,FALSE),"")</f>
        <v/>
      </c>
      <c r="F137" s="199" t="str">
        <f>IFERROR(-VLOOKUP(SMALL(Kollektenübersicht!$AD$17:$AD$116,$A137),Kollektenübersicht!$AD:$AF,3,FALSE),"")</f>
        <v/>
      </c>
    </row>
    <row r="138" spans="1:6" x14ac:dyDescent="0.25">
      <c r="A138" s="47">
        <v>129</v>
      </c>
      <c r="B138" s="68"/>
      <c r="C138" s="68"/>
      <c r="E138" s="198" t="str">
        <f>IFERROR(VLOOKUP(SMALL(Kollektenübersicht!$AD$17:$AD$116,$A138),Kollektenübersicht!$AD:$AF,2,FALSE),"")</f>
        <v/>
      </c>
      <c r="F138" s="199" t="str">
        <f>IFERROR(-VLOOKUP(SMALL(Kollektenübersicht!$AD$17:$AD$116,$A138),Kollektenübersicht!$AD:$AF,3,FALSE),"")</f>
        <v/>
      </c>
    </row>
    <row r="139" spans="1:6" x14ac:dyDescent="0.25">
      <c r="A139" s="47">
        <v>130</v>
      </c>
      <c r="B139" s="68"/>
      <c r="C139" s="68"/>
      <c r="E139" s="198" t="str">
        <f>IFERROR(VLOOKUP(SMALL(Kollektenübersicht!$AD$17:$AD$116,$A139),Kollektenübersicht!$AD:$AF,2,FALSE),"")</f>
        <v/>
      </c>
      <c r="F139" s="199" t="str">
        <f>IFERROR(-VLOOKUP(SMALL(Kollektenübersicht!$AD$17:$AD$116,$A139),Kollektenübersicht!$AD:$AF,3,FALSE),"")</f>
        <v/>
      </c>
    </row>
    <row r="140" spans="1:6" x14ac:dyDescent="0.25">
      <c r="A140" s="47">
        <v>131</v>
      </c>
      <c r="B140" s="68"/>
      <c r="C140" s="68"/>
      <c r="E140" s="198" t="str">
        <f>IFERROR(VLOOKUP(SMALL(Kollektenübersicht!$AD$17:$AD$116,$A140),Kollektenübersicht!$AD:$AF,2,FALSE),"")</f>
        <v/>
      </c>
      <c r="F140" s="199" t="str">
        <f>IFERROR(-VLOOKUP(SMALL(Kollektenübersicht!$AD$17:$AD$116,$A140),Kollektenübersicht!$AD:$AF,3,FALSE),"")</f>
        <v/>
      </c>
    </row>
    <row r="141" spans="1:6" x14ac:dyDescent="0.25">
      <c r="A141" s="47">
        <v>132</v>
      </c>
      <c r="B141" s="68"/>
      <c r="C141" s="68"/>
      <c r="E141" s="198" t="str">
        <f>IFERROR(VLOOKUP(SMALL(Kollektenübersicht!$AD$17:$AD$116,$A141),Kollektenübersicht!$AD:$AF,2,FALSE),"")</f>
        <v/>
      </c>
      <c r="F141" s="199" t="str">
        <f>IFERROR(-VLOOKUP(SMALL(Kollektenübersicht!$AD$17:$AD$116,$A141),Kollektenübersicht!$AD:$AF,3,FALSE),"")</f>
        <v/>
      </c>
    </row>
    <row r="142" spans="1:6" x14ac:dyDescent="0.25">
      <c r="A142" s="47">
        <v>133</v>
      </c>
      <c r="B142" s="68"/>
      <c r="C142" s="68"/>
      <c r="E142" s="198" t="str">
        <f>IFERROR(VLOOKUP(SMALL(Kollektenübersicht!$AD$17:$AD$116,$A142),Kollektenübersicht!$AD:$AF,2,FALSE),"")</f>
        <v/>
      </c>
      <c r="F142" s="199" t="str">
        <f>IFERROR(-VLOOKUP(SMALL(Kollektenübersicht!$AD$17:$AD$116,$A142),Kollektenübersicht!$AD:$AF,3,FALSE),"")</f>
        <v/>
      </c>
    </row>
    <row r="143" spans="1:6" x14ac:dyDescent="0.25">
      <c r="A143" s="47">
        <v>134</v>
      </c>
      <c r="B143" s="68"/>
      <c r="C143" s="68"/>
      <c r="E143" s="198" t="str">
        <f>IFERROR(VLOOKUP(SMALL(Kollektenübersicht!$AD$17:$AD$116,$A143),Kollektenübersicht!$AD:$AF,2,FALSE),"")</f>
        <v/>
      </c>
      <c r="F143" s="199" t="str">
        <f>IFERROR(-VLOOKUP(SMALL(Kollektenübersicht!$AD$17:$AD$116,$A143),Kollektenübersicht!$AD:$AF,3,FALSE),"")</f>
        <v/>
      </c>
    </row>
    <row r="144" spans="1:6" x14ac:dyDescent="0.25">
      <c r="A144" s="47">
        <v>135</v>
      </c>
      <c r="B144" s="68"/>
      <c r="C144" s="68"/>
      <c r="E144" s="198" t="str">
        <f>IFERROR(VLOOKUP(SMALL(Kollektenübersicht!$AD$17:$AD$116,$A144),Kollektenübersicht!$AD:$AF,2,FALSE),"")</f>
        <v/>
      </c>
      <c r="F144" s="199" t="str">
        <f>IFERROR(-VLOOKUP(SMALL(Kollektenübersicht!$AD$17:$AD$116,$A144),Kollektenübersicht!$AD:$AF,3,FALSE),"")</f>
        <v/>
      </c>
    </row>
    <row r="145" spans="1:6" x14ac:dyDescent="0.25">
      <c r="A145" s="47">
        <v>136</v>
      </c>
      <c r="B145" s="68"/>
      <c r="C145" s="68"/>
      <c r="E145" s="198" t="str">
        <f>IFERROR(VLOOKUP(SMALL(Kollektenübersicht!$AD$17:$AD$116,$A145),Kollektenübersicht!$AD:$AF,2,FALSE),"")</f>
        <v/>
      </c>
      <c r="F145" s="199" t="str">
        <f>IFERROR(-VLOOKUP(SMALL(Kollektenübersicht!$AD$17:$AD$116,$A145),Kollektenübersicht!$AD:$AF,3,FALSE),"")</f>
        <v/>
      </c>
    </row>
    <row r="146" spans="1:6" x14ac:dyDescent="0.25">
      <c r="A146" s="47">
        <v>137</v>
      </c>
      <c r="B146" s="68"/>
      <c r="C146" s="68"/>
      <c r="E146" s="198" t="str">
        <f>IFERROR(VLOOKUP(SMALL(Kollektenübersicht!$AD$17:$AD$116,$A146),Kollektenübersicht!$AD:$AF,2,FALSE),"")</f>
        <v/>
      </c>
      <c r="F146" s="199" t="str">
        <f>IFERROR(-VLOOKUP(SMALL(Kollektenübersicht!$AD$17:$AD$116,$A146),Kollektenübersicht!$AD:$AF,3,FALSE),"")</f>
        <v/>
      </c>
    </row>
    <row r="147" spans="1:6" x14ac:dyDescent="0.25">
      <c r="A147" s="47">
        <v>138</v>
      </c>
      <c r="B147" s="68"/>
      <c r="C147" s="68"/>
      <c r="E147" s="198" t="str">
        <f>IFERROR(VLOOKUP(SMALL(Kollektenübersicht!$AD$17:$AD$116,$A147),Kollektenübersicht!$AD:$AF,2,FALSE),"")</f>
        <v/>
      </c>
      <c r="F147" s="199" t="str">
        <f>IFERROR(-VLOOKUP(SMALL(Kollektenübersicht!$AD$17:$AD$116,$A147),Kollektenübersicht!$AD:$AF,3,FALSE),"")</f>
        <v/>
      </c>
    </row>
    <row r="148" spans="1:6" x14ac:dyDescent="0.25">
      <c r="A148" s="47">
        <v>139</v>
      </c>
      <c r="B148" s="68"/>
      <c r="C148" s="68"/>
      <c r="E148" s="198" t="str">
        <f>IFERROR(VLOOKUP(SMALL(Kollektenübersicht!$AD$17:$AD$116,$A148),Kollektenübersicht!$AD:$AF,2,FALSE),"")</f>
        <v/>
      </c>
      <c r="F148" s="199" t="str">
        <f>IFERROR(-VLOOKUP(SMALL(Kollektenübersicht!$AD$17:$AD$116,$A148),Kollektenübersicht!$AD:$AF,3,FALSE),"")</f>
        <v/>
      </c>
    </row>
    <row r="149" spans="1:6" x14ac:dyDescent="0.25">
      <c r="A149" s="47">
        <v>140</v>
      </c>
      <c r="B149" s="68"/>
      <c r="C149" s="68"/>
      <c r="E149" s="198" t="str">
        <f>IFERROR(VLOOKUP(SMALL(Kollektenübersicht!$AD$17:$AD$116,$A149),Kollektenübersicht!$AD:$AF,2,FALSE),"")</f>
        <v/>
      </c>
      <c r="F149" s="199" t="str">
        <f>IFERROR(-VLOOKUP(SMALL(Kollektenübersicht!$AD$17:$AD$116,$A149),Kollektenübersicht!$AD:$AF,3,FALSE),"")</f>
        <v/>
      </c>
    </row>
    <row r="150" spans="1:6" x14ac:dyDescent="0.25">
      <c r="A150" s="47">
        <v>141</v>
      </c>
      <c r="B150" s="68"/>
      <c r="C150" s="68"/>
      <c r="E150" s="198" t="str">
        <f>IFERROR(VLOOKUP(SMALL(Kollektenübersicht!$AD$17:$AD$116,$A150),Kollektenübersicht!$AD:$AF,2,FALSE),"")</f>
        <v/>
      </c>
      <c r="F150" s="199" t="str">
        <f>IFERROR(-VLOOKUP(SMALL(Kollektenübersicht!$AD$17:$AD$116,$A150),Kollektenübersicht!$AD:$AF,3,FALSE),"")</f>
        <v/>
      </c>
    </row>
    <row r="151" spans="1:6" x14ac:dyDescent="0.25">
      <c r="A151" s="47">
        <v>142</v>
      </c>
      <c r="B151" s="68"/>
      <c r="C151" s="68"/>
      <c r="E151" s="198" t="str">
        <f>IFERROR(VLOOKUP(SMALL(Kollektenübersicht!$AD$17:$AD$116,$A151),Kollektenübersicht!$AD:$AF,2,FALSE),"")</f>
        <v/>
      </c>
      <c r="F151" s="199" t="str">
        <f>IFERROR(-VLOOKUP(SMALL(Kollektenübersicht!$AD$17:$AD$116,$A151),Kollektenübersicht!$AD:$AF,3,FALSE),"")</f>
        <v/>
      </c>
    </row>
    <row r="152" spans="1:6" x14ac:dyDescent="0.25">
      <c r="A152" s="47">
        <v>143</v>
      </c>
      <c r="B152" s="68"/>
      <c r="C152" s="68"/>
      <c r="E152" s="198" t="str">
        <f>IFERROR(VLOOKUP(SMALL(Kollektenübersicht!$AD$17:$AD$116,$A152),Kollektenübersicht!$AD:$AF,2,FALSE),"")</f>
        <v/>
      </c>
      <c r="F152" s="199" t="str">
        <f>IFERROR(-VLOOKUP(SMALL(Kollektenübersicht!$AD$17:$AD$116,$A152),Kollektenübersicht!$AD:$AF,3,FALSE),"")</f>
        <v/>
      </c>
    </row>
    <row r="153" spans="1:6" x14ac:dyDescent="0.25">
      <c r="A153" s="47">
        <v>144</v>
      </c>
      <c r="B153" s="68"/>
      <c r="C153" s="68"/>
      <c r="E153" s="198" t="str">
        <f>IFERROR(VLOOKUP(SMALL(Kollektenübersicht!$AD$17:$AD$116,$A153),Kollektenübersicht!$AD:$AF,2,FALSE),"")</f>
        <v/>
      </c>
      <c r="F153" s="199" t="str">
        <f>IFERROR(-VLOOKUP(SMALL(Kollektenübersicht!$AD$17:$AD$116,$A153),Kollektenübersicht!$AD:$AF,3,FALSE),"")</f>
        <v/>
      </c>
    </row>
    <row r="154" spans="1:6" x14ac:dyDescent="0.25">
      <c r="A154" s="47">
        <v>145</v>
      </c>
      <c r="B154" s="68"/>
      <c r="C154" s="68"/>
      <c r="E154" s="198" t="str">
        <f>IFERROR(VLOOKUP(SMALL(Kollektenübersicht!$AD$17:$AD$116,$A154),Kollektenübersicht!$AD:$AF,2,FALSE),"")</f>
        <v/>
      </c>
      <c r="F154" s="199" t="str">
        <f>IFERROR(-VLOOKUP(SMALL(Kollektenübersicht!$AD$17:$AD$116,$A154),Kollektenübersicht!$AD:$AF,3,FALSE),"")</f>
        <v/>
      </c>
    </row>
    <row r="155" spans="1:6" x14ac:dyDescent="0.25">
      <c r="A155" s="47">
        <v>146</v>
      </c>
      <c r="B155" s="68"/>
      <c r="C155" s="68"/>
      <c r="E155" s="198" t="str">
        <f>IFERROR(VLOOKUP(SMALL(Kollektenübersicht!$AD$17:$AD$116,$A155),Kollektenübersicht!$AD:$AF,2,FALSE),"")</f>
        <v/>
      </c>
      <c r="F155" s="199" t="str">
        <f>IFERROR(-VLOOKUP(SMALL(Kollektenübersicht!$AD$17:$AD$116,$A155),Kollektenübersicht!$AD:$AF,3,FALSE),"")</f>
        <v/>
      </c>
    </row>
    <row r="156" spans="1:6" x14ac:dyDescent="0.25">
      <c r="A156" s="47">
        <v>147</v>
      </c>
      <c r="B156" s="68"/>
      <c r="C156" s="68"/>
      <c r="E156" s="198" t="str">
        <f>IFERROR(VLOOKUP(SMALL(Kollektenübersicht!$AD$17:$AD$116,$A156),Kollektenübersicht!$AD:$AF,2,FALSE),"")</f>
        <v/>
      </c>
      <c r="F156" s="199" t="str">
        <f>IFERROR(-VLOOKUP(SMALL(Kollektenübersicht!$AD$17:$AD$116,$A156),Kollektenübersicht!$AD:$AF,3,FALSE),"")</f>
        <v/>
      </c>
    </row>
    <row r="157" spans="1:6" x14ac:dyDescent="0.25">
      <c r="A157" s="47">
        <v>148</v>
      </c>
      <c r="B157" s="68"/>
      <c r="C157" s="68"/>
      <c r="E157" s="198" t="str">
        <f>IFERROR(VLOOKUP(SMALL(Kollektenübersicht!$AD$17:$AD$116,$A157),Kollektenübersicht!$AD:$AF,2,FALSE),"")</f>
        <v/>
      </c>
      <c r="F157" s="199" t="str">
        <f>IFERROR(-VLOOKUP(SMALL(Kollektenübersicht!$AD$17:$AD$116,$A157),Kollektenübersicht!$AD:$AF,3,FALSE),"")</f>
        <v/>
      </c>
    </row>
    <row r="158" spans="1:6" x14ac:dyDescent="0.25">
      <c r="A158" s="47">
        <v>149</v>
      </c>
      <c r="B158" s="68"/>
      <c r="C158" s="68"/>
      <c r="E158" s="198" t="str">
        <f>IFERROR(VLOOKUP(SMALL(Kollektenübersicht!$AD$17:$AD$116,$A158),Kollektenübersicht!$AD:$AF,2,FALSE),"")</f>
        <v/>
      </c>
      <c r="F158" s="199" t="str">
        <f>IFERROR(-VLOOKUP(SMALL(Kollektenübersicht!$AD$17:$AD$116,$A158),Kollektenübersicht!$AD:$AF,3,FALSE),"")</f>
        <v/>
      </c>
    </row>
    <row r="159" spans="1:6" x14ac:dyDescent="0.25">
      <c r="A159" s="47">
        <v>150</v>
      </c>
      <c r="B159" s="68"/>
      <c r="C159" s="68"/>
      <c r="E159" s="198" t="str">
        <f>IFERROR(VLOOKUP(SMALL(Kollektenübersicht!$AD$17:$AD$116,$A159),Kollektenübersicht!$AD:$AF,2,FALSE),"")</f>
        <v/>
      </c>
      <c r="F159" s="199" t="str">
        <f>IFERROR(-VLOOKUP(SMALL(Kollektenübersicht!$AD$17:$AD$116,$A159),Kollektenübersicht!$AD:$AF,3,FALSE),"")</f>
        <v/>
      </c>
    </row>
    <row r="160" spans="1:6" x14ac:dyDescent="0.25">
      <c r="A160" s="47">
        <v>151</v>
      </c>
      <c r="B160" s="68"/>
      <c r="C160" s="68"/>
      <c r="E160" s="198" t="str">
        <f>IFERROR(VLOOKUP(SMALL(Kollektenübersicht!$AD$17:$AD$116,$A160),Kollektenübersicht!$AD:$AF,2,FALSE),"")</f>
        <v/>
      </c>
      <c r="F160" s="199" t="str">
        <f>IFERROR(-VLOOKUP(SMALL(Kollektenübersicht!$AD$17:$AD$116,$A160),Kollektenübersicht!$AD:$AF,3,FALSE),"")</f>
        <v/>
      </c>
    </row>
    <row r="161" spans="1:6" x14ac:dyDescent="0.25">
      <c r="A161" s="47">
        <v>152</v>
      </c>
      <c r="B161" s="68"/>
      <c r="C161" s="68"/>
      <c r="E161" s="198" t="str">
        <f>IFERROR(VLOOKUP(SMALL(Kollektenübersicht!$AD$17:$AD$116,$A161),Kollektenübersicht!$AD:$AF,2,FALSE),"")</f>
        <v/>
      </c>
      <c r="F161" s="199" t="str">
        <f>IFERROR(-VLOOKUP(SMALL(Kollektenübersicht!$AD$17:$AD$116,$A161),Kollektenübersicht!$AD:$AF,3,FALSE),"")</f>
        <v/>
      </c>
    </row>
    <row r="162" spans="1:6" x14ac:dyDescent="0.25">
      <c r="A162" s="47">
        <v>153</v>
      </c>
      <c r="B162" s="68"/>
      <c r="C162" s="68"/>
      <c r="E162" s="198" t="str">
        <f>IFERROR(VLOOKUP(SMALL(Kollektenübersicht!$AD$17:$AD$116,$A162),Kollektenübersicht!$AD:$AF,2,FALSE),"")</f>
        <v/>
      </c>
      <c r="F162" s="199" t="str">
        <f>IFERROR(-VLOOKUP(SMALL(Kollektenübersicht!$AD$17:$AD$116,$A162),Kollektenübersicht!$AD:$AF,3,FALSE),"")</f>
        <v/>
      </c>
    </row>
    <row r="163" spans="1:6" x14ac:dyDescent="0.25">
      <c r="A163" s="47">
        <v>154</v>
      </c>
      <c r="B163" s="68"/>
      <c r="C163" s="68"/>
      <c r="E163" s="198" t="str">
        <f>IFERROR(VLOOKUP(SMALL(Kollektenübersicht!$AD$17:$AD$116,$A163),Kollektenübersicht!$AD:$AF,2,FALSE),"")</f>
        <v/>
      </c>
      <c r="F163" s="199" t="str">
        <f>IFERROR(-VLOOKUP(SMALL(Kollektenübersicht!$AD$17:$AD$116,$A163),Kollektenübersicht!$AD:$AF,3,FALSE),"")</f>
        <v/>
      </c>
    </row>
    <row r="164" spans="1:6" x14ac:dyDescent="0.25">
      <c r="A164" s="47">
        <v>155</v>
      </c>
      <c r="B164" s="68"/>
      <c r="C164" s="68"/>
      <c r="E164" s="198" t="str">
        <f>IFERROR(VLOOKUP(SMALL(Kollektenübersicht!$AD$17:$AD$116,$A164),Kollektenübersicht!$AD:$AF,2,FALSE),"")</f>
        <v/>
      </c>
      <c r="F164" s="199" t="str">
        <f>IFERROR(-VLOOKUP(SMALL(Kollektenübersicht!$AD$17:$AD$116,$A164),Kollektenübersicht!$AD:$AF,3,FALSE),"")</f>
        <v/>
      </c>
    </row>
    <row r="165" spans="1:6" x14ac:dyDescent="0.25">
      <c r="A165" s="47">
        <v>156</v>
      </c>
      <c r="B165" s="68"/>
      <c r="C165" s="68"/>
      <c r="E165" s="198" t="str">
        <f>IFERROR(VLOOKUP(SMALL(Kollektenübersicht!$AD$17:$AD$116,$A165),Kollektenübersicht!$AD:$AF,2,FALSE),"")</f>
        <v/>
      </c>
      <c r="F165" s="199" t="str">
        <f>IFERROR(-VLOOKUP(SMALL(Kollektenübersicht!$AD$17:$AD$116,$A165),Kollektenübersicht!$AD:$AF,3,FALSE),"")</f>
        <v/>
      </c>
    </row>
    <row r="166" spans="1:6" x14ac:dyDescent="0.25">
      <c r="A166" s="47">
        <v>157</v>
      </c>
      <c r="B166" s="68"/>
      <c r="C166" s="68"/>
      <c r="E166" s="198" t="str">
        <f>IFERROR(VLOOKUP(SMALL(Kollektenübersicht!$AD$17:$AD$116,$A166),Kollektenübersicht!$AD:$AF,2,FALSE),"")</f>
        <v/>
      </c>
      <c r="F166" s="199" t="str">
        <f>IFERROR(-VLOOKUP(SMALL(Kollektenübersicht!$AD$17:$AD$116,$A166),Kollektenübersicht!$AD:$AF,3,FALSE),"")</f>
        <v/>
      </c>
    </row>
    <row r="167" spans="1:6" x14ac:dyDescent="0.25">
      <c r="A167" s="47">
        <v>158</v>
      </c>
      <c r="B167" s="68"/>
      <c r="C167" s="68"/>
      <c r="E167" s="198" t="str">
        <f>IFERROR(VLOOKUP(SMALL(Kollektenübersicht!$AD$17:$AD$116,$A167),Kollektenübersicht!$AD:$AF,2,FALSE),"")</f>
        <v/>
      </c>
      <c r="F167" s="199" t="str">
        <f>IFERROR(-VLOOKUP(SMALL(Kollektenübersicht!$AD$17:$AD$116,$A167),Kollektenübersicht!$AD:$AF,3,FALSE),"")</f>
        <v/>
      </c>
    </row>
    <row r="168" spans="1:6" x14ac:dyDescent="0.25">
      <c r="A168" s="47">
        <v>159</v>
      </c>
      <c r="B168" s="68"/>
      <c r="C168" s="68"/>
      <c r="E168" s="198" t="str">
        <f>IFERROR(VLOOKUP(SMALL(Kollektenübersicht!$AD$17:$AD$116,$A168),Kollektenübersicht!$AD:$AF,2,FALSE),"")</f>
        <v/>
      </c>
      <c r="F168" s="199" t="str">
        <f>IFERROR(-VLOOKUP(SMALL(Kollektenübersicht!$AD$17:$AD$116,$A168),Kollektenübersicht!$AD:$AF,3,FALSE),"")</f>
        <v/>
      </c>
    </row>
    <row r="169" spans="1:6" x14ac:dyDescent="0.25">
      <c r="A169" s="47">
        <v>160</v>
      </c>
      <c r="B169" s="68"/>
      <c r="C169" s="68"/>
      <c r="E169" s="198" t="str">
        <f>IFERROR(VLOOKUP(SMALL(Kollektenübersicht!$AD$17:$AD$116,$A169),Kollektenübersicht!$AD:$AF,2,FALSE),"")</f>
        <v/>
      </c>
      <c r="F169" s="199" t="str">
        <f>IFERROR(-VLOOKUP(SMALL(Kollektenübersicht!$AD$17:$AD$116,$A169),Kollektenübersicht!$AD:$AF,3,FALSE),"")</f>
        <v/>
      </c>
    </row>
    <row r="170" spans="1:6" x14ac:dyDescent="0.25">
      <c r="A170" s="47">
        <v>161</v>
      </c>
      <c r="B170" s="68"/>
      <c r="C170" s="68"/>
      <c r="E170" s="198" t="str">
        <f>IFERROR(VLOOKUP(SMALL(Kollektenübersicht!$AD$17:$AD$116,$A170),Kollektenübersicht!$AD:$AF,2,FALSE),"")</f>
        <v/>
      </c>
      <c r="F170" s="199" t="str">
        <f>IFERROR(-VLOOKUP(SMALL(Kollektenübersicht!$AD$17:$AD$116,$A170),Kollektenübersicht!$AD:$AF,3,FALSE),"")</f>
        <v/>
      </c>
    </row>
    <row r="171" spans="1:6" x14ac:dyDescent="0.25">
      <c r="A171" s="47">
        <v>162</v>
      </c>
      <c r="B171" s="68"/>
      <c r="C171" s="68"/>
      <c r="E171" s="198" t="str">
        <f>IFERROR(VLOOKUP(SMALL(Kollektenübersicht!$AD$17:$AD$116,$A171),Kollektenübersicht!$AD:$AF,2,FALSE),"")</f>
        <v/>
      </c>
      <c r="F171" s="199" t="str">
        <f>IFERROR(-VLOOKUP(SMALL(Kollektenübersicht!$AD$17:$AD$116,$A171),Kollektenübersicht!$AD:$AF,3,FALSE),"")</f>
        <v/>
      </c>
    </row>
    <row r="172" spans="1:6" x14ac:dyDescent="0.25">
      <c r="A172" s="47">
        <v>163</v>
      </c>
      <c r="B172" s="68"/>
      <c r="C172" s="68"/>
      <c r="E172" s="198" t="str">
        <f>IFERROR(VLOOKUP(SMALL(Kollektenübersicht!$AD$17:$AD$116,$A172),Kollektenübersicht!$AD:$AF,2,FALSE),"")</f>
        <v/>
      </c>
      <c r="F172" s="199" t="str">
        <f>IFERROR(-VLOOKUP(SMALL(Kollektenübersicht!$AD$17:$AD$116,$A172),Kollektenübersicht!$AD:$AF,3,FALSE),"")</f>
        <v/>
      </c>
    </row>
    <row r="173" spans="1:6" x14ac:dyDescent="0.25">
      <c r="A173" s="47">
        <v>164</v>
      </c>
      <c r="B173" s="68"/>
      <c r="C173" s="68"/>
      <c r="E173" s="198" t="str">
        <f>IFERROR(VLOOKUP(SMALL(Kollektenübersicht!$AD$17:$AD$116,$A173),Kollektenübersicht!$AD:$AF,2,FALSE),"")</f>
        <v/>
      </c>
      <c r="F173" s="199" t="str">
        <f>IFERROR(-VLOOKUP(SMALL(Kollektenübersicht!$AD$17:$AD$116,$A173),Kollektenübersicht!$AD:$AF,3,FALSE),"")</f>
        <v/>
      </c>
    </row>
    <row r="174" spans="1:6" x14ac:dyDescent="0.25">
      <c r="A174" s="47">
        <v>165</v>
      </c>
      <c r="B174" s="68"/>
      <c r="C174" s="68"/>
      <c r="E174" s="198" t="str">
        <f>IFERROR(VLOOKUP(SMALL(Kollektenübersicht!$AD$17:$AD$116,$A174),Kollektenübersicht!$AD:$AF,2,FALSE),"")</f>
        <v/>
      </c>
      <c r="F174" s="199" t="str">
        <f>IFERROR(-VLOOKUP(SMALL(Kollektenübersicht!$AD$17:$AD$116,$A174),Kollektenübersicht!$AD:$AF,3,FALSE),"")</f>
        <v/>
      </c>
    </row>
    <row r="175" spans="1:6" x14ac:dyDescent="0.25">
      <c r="A175" s="47">
        <v>166</v>
      </c>
      <c r="B175" s="68"/>
      <c r="C175" s="68"/>
      <c r="E175" s="198" t="str">
        <f>IFERROR(VLOOKUP(SMALL(Kollektenübersicht!$AD$17:$AD$116,$A175),Kollektenübersicht!$AD:$AF,2,FALSE),"")</f>
        <v/>
      </c>
      <c r="F175" s="199" t="str">
        <f>IFERROR(-VLOOKUP(SMALL(Kollektenübersicht!$AD$17:$AD$116,$A175),Kollektenübersicht!$AD:$AF,3,FALSE),"")</f>
        <v/>
      </c>
    </row>
    <row r="176" spans="1:6" x14ac:dyDescent="0.25">
      <c r="A176" s="47">
        <v>167</v>
      </c>
      <c r="B176" s="68"/>
      <c r="C176" s="68"/>
      <c r="E176" s="198" t="str">
        <f>IFERROR(VLOOKUP(SMALL(Kollektenübersicht!$AD$17:$AD$116,$A176),Kollektenübersicht!$AD:$AF,2,FALSE),"")</f>
        <v/>
      </c>
      <c r="F176" s="199" t="str">
        <f>IFERROR(-VLOOKUP(SMALL(Kollektenübersicht!$AD$17:$AD$116,$A176),Kollektenübersicht!$AD:$AF,3,FALSE),"")</f>
        <v/>
      </c>
    </row>
    <row r="177" spans="1:6" x14ac:dyDescent="0.25">
      <c r="A177" s="47">
        <v>168</v>
      </c>
      <c r="B177" s="68"/>
      <c r="C177" s="68"/>
      <c r="E177" s="198" t="str">
        <f>IFERROR(VLOOKUP(SMALL(Kollektenübersicht!$AD$17:$AD$116,$A177),Kollektenübersicht!$AD:$AF,2,FALSE),"")</f>
        <v/>
      </c>
      <c r="F177" s="199" t="str">
        <f>IFERROR(-VLOOKUP(SMALL(Kollektenübersicht!$AD$17:$AD$116,$A177),Kollektenübersicht!$AD:$AF,3,FALSE),"")</f>
        <v/>
      </c>
    </row>
    <row r="178" spans="1:6" x14ac:dyDescent="0.25">
      <c r="A178" s="47">
        <v>169</v>
      </c>
      <c r="B178" s="68"/>
      <c r="C178" s="68"/>
      <c r="E178" s="198" t="str">
        <f>IFERROR(VLOOKUP(SMALL(Kollektenübersicht!$AD$17:$AD$116,$A178),Kollektenübersicht!$AD:$AF,2,FALSE),"")</f>
        <v/>
      </c>
      <c r="F178" s="199" t="str">
        <f>IFERROR(-VLOOKUP(SMALL(Kollektenübersicht!$AD$17:$AD$116,$A178),Kollektenübersicht!$AD:$AF,3,FALSE),"")</f>
        <v/>
      </c>
    </row>
    <row r="179" spans="1:6" x14ac:dyDescent="0.25">
      <c r="A179" s="47">
        <v>170</v>
      </c>
      <c r="B179" s="68"/>
      <c r="C179" s="68"/>
      <c r="E179" s="198" t="str">
        <f>IFERROR(VLOOKUP(SMALL(Kollektenübersicht!$AD$17:$AD$116,$A179),Kollektenübersicht!$AD:$AF,2,FALSE),"")</f>
        <v/>
      </c>
      <c r="F179" s="199" t="str">
        <f>IFERROR(-VLOOKUP(SMALL(Kollektenübersicht!$AD$17:$AD$116,$A179),Kollektenübersicht!$AD:$AF,3,FALSE),"")</f>
        <v/>
      </c>
    </row>
    <row r="180" spans="1:6" x14ac:dyDescent="0.25">
      <c r="A180" s="47">
        <v>171</v>
      </c>
      <c r="B180" s="68"/>
      <c r="C180" s="68"/>
      <c r="E180" s="198" t="str">
        <f>IFERROR(VLOOKUP(SMALL(Kollektenübersicht!$AD$17:$AD$116,$A180),Kollektenübersicht!$AD:$AF,2,FALSE),"")</f>
        <v/>
      </c>
      <c r="F180" s="199" t="str">
        <f>IFERROR(-VLOOKUP(SMALL(Kollektenübersicht!$AD$17:$AD$116,$A180),Kollektenübersicht!$AD:$AF,3,FALSE),"")</f>
        <v/>
      </c>
    </row>
    <row r="181" spans="1:6" x14ac:dyDescent="0.25">
      <c r="A181" s="47">
        <v>172</v>
      </c>
      <c r="B181" s="68"/>
      <c r="C181" s="68"/>
      <c r="E181" s="198" t="str">
        <f>IFERROR(VLOOKUP(SMALL(Kollektenübersicht!$AD$17:$AD$116,$A181),Kollektenübersicht!$AD:$AF,2,FALSE),"")</f>
        <v/>
      </c>
      <c r="F181" s="199" t="str">
        <f>IFERROR(-VLOOKUP(SMALL(Kollektenübersicht!$AD$17:$AD$116,$A181),Kollektenübersicht!$AD:$AF,3,FALSE),"")</f>
        <v/>
      </c>
    </row>
    <row r="182" spans="1:6" x14ac:dyDescent="0.25">
      <c r="A182" s="47">
        <v>173</v>
      </c>
      <c r="B182" s="68"/>
      <c r="C182" s="68"/>
      <c r="E182" s="198" t="str">
        <f>IFERROR(VLOOKUP(SMALL(Kollektenübersicht!$AD$17:$AD$116,$A182),Kollektenübersicht!$AD:$AF,2,FALSE),"")</f>
        <v/>
      </c>
      <c r="F182" s="199" t="str">
        <f>IFERROR(-VLOOKUP(SMALL(Kollektenübersicht!$AD$17:$AD$116,$A182),Kollektenübersicht!$AD:$AF,3,FALSE),"")</f>
        <v/>
      </c>
    </row>
    <row r="183" spans="1:6" x14ac:dyDescent="0.25">
      <c r="A183" s="47">
        <v>174</v>
      </c>
      <c r="B183" s="68"/>
      <c r="C183" s="68"/>
      <c r="E183" s="198" t="str">
        <f>IFERROR(VLOOKUP(SMALL(Kollektenübersicht!$AD$17:$AD$116,$A183),Kollektenübersicht!$AD:$AF,2,FALSE),"")</f>
        <v/>
      </c>
      <c r="F183" s="199" t="str">
        <f>IFERROR(-VLOOKUP(SMALL(Kollektenübersicht!$AD$17:$AD$116,$A183),Kollektenübersicht!$AD:$AF,3,FALSE),"")</f>
        <v/>
      </c>
    </row>
    <row r="184" spans="1:6" x14ac:dyDescent="0.25">
      <c r="A184" s="47">
        <v>175</v>
      </c>
      <c r="B184" s="68"/>
      <c r="C184" s="68"/>
      <c r="E184" s="198" t="str">
        <f>IFERROR(VLOOKUP(SMALL(Kollektenübersicht!$AD$17:$AD$116,$A184),Kollektenübersicht!$AD:$AF,2,FALSE),"")</f>
        <v/>
      </c>
      <c r="F184" s="199" t="str">
        <f>IFERROR(-VLOOKUP(SMALL(Kollektenübersicht!$AD$17:$AD$116,$A184),Kollektenübersicht!$AD:$AF,3,FALSE),"")</f>
        <v/>
      </c>
    </row>
    <row r="185" spans="1:6" x14ac:dyDescent="0.25">
      <c r="A185" s="47">
        <v>176</v>
      </c>
      <c r="B185" s="68"/>
      <c r="C185" s="68"/>
      <c r="E185" s="198" t="str">
        <f>IFERROR(VLOOKUP(SMALL(Kollektenübersicht!$AD$17:$AD$116,$A185),Kollektenübersicht!$AD:$AF,2,FALSE),"")</f>
        <v/>
      </c>
      <c r="F185" s="199" t="str">
        <f>IFERROR(-VLOOKUP(SMALL(Kollektenübersicht!$AD$17:$AD$116,$A185),Kollektenübersicht!$AD:$AF,3,FALSE),"")</f>
        <v/>
      </c>
    </row>
    <row r="186" spans="1:6" x14ac:dyDescent="0.25">
      <c r="A186" s="47">
        <v>177</v>
      </c>
      <c r="B186" s="68"/>
      <c r="C186" s="68"/>
      <c r="E186" s="198" t="str">
        <f>IFERROR(VLOOKUP(SMALL(Kollektenübersicht!$AD$17:$AD$116,$A186),Kollektenübersicht!$AD:$AF,2,FALSE),"")</f>
        <v/>
      </c>
      <c r="F186" s="199" t="str">
        <f>IFERROR(-VLOOKUP(SMALL(Kollektenübersicht!$AD$17:$AD$116,$A186),Kollektenübersicht!$AD:$AF,3,FALSE),"")</f>
        <v/>
      </c>
    </row>
    <row r="187" spans="1:6" x14ac:dyDescent="0.25">
      <c r="A187" s="47">
        <v>178</v>
      </c>
      <c r="B187" s="68"/>
      <c r="C187" s="68"/>
      <c r="E187" s="198" t="str">
        <f>IFERROR(VLOOKUP(SMALL(Kollektenübersicht!$AD$17:$AD$116,$A187),Kollektenübersicht!$AD:$AF,2,FALSE),"")</f>
        <v/>
      </c>
      <c r="F187" s="199" t="str">
        <f>IFERROR(-VLOOKUP(SMALL(Kollektenübersicht!$AD$17:$AD$116,$A187),Kollektenübersicht!$AD:$AF,3,FALSE),"")</f>
        <v/>
      </c>
    </row>
    <row r="188" spans="1:6" x14ac:dyDescent="0.25">
      <c r="A188" s="47">
        <v>179</v>
      </c>
      <c r="B188" s="68"/>
      <c r="C188" s="68"/>
      <c r="E188" s="198" t="str">
        <f>IFERROR(VLOOKUP(SMALL(Kollektenübersicht!$AD$17:$AD$116,$A188),Kollektenübersicht!$AD:$AF,2,FALSE),"")</f>
        <v/>
      </c>
      <c r="F188" s="199" t="str">
        <f>IFERROR(-VLOOKUP(SMALL(Kollektenübersicht!$AD$17:$AD$116,$A188),Kollektenübersicht!$AD:$AF,3,FALSE),"")</f>
        <v/>
      </c>
    </row>
    <row r="189" spans="1:6" x14ac:dyDescent="0.25">
      <c r="A189" s="47">
        <v>180</v>
      </c>
      <c r="B189" s="68"/>
      <c r="C189" s="68"/>
      <c r="E189" s="198" t="str">
        <f>IFERROR(VLOOKUP(SMALL(Kollektenübersicht!$AD$17:$AD$116,$A189),Kollektenübersicht!$AD:$AF,2,FALSE),"")</f>
        <v/>
      </c>
      <c r="F189" s="199" t="str">
        <f>IFERROR(-VLOOKUP(SMALL(Kollektenübersicht!$AD$17:$AD$116,$A189),Kollektenübersicht!$AD:$AF,3,FALSE),"")</f>
        <v/>
      </c>
    </row>
    <row r="190" spans="1:6" x14ac:dyDescent="0.25">
      <c r="A190" s="47">
        <v>181</v>
      </c>
      <c r="B190" s="68"/>
      <c r="C190" s="68"/>
      <c r="E190" s="198" t="str">
        <f>IFERROR(VLOOKUP(SMALL(Kollektenübersicht!$AD$17:$AD$116,$A190),Kollektenübersicht!$AD:$AF,2,FALSE),"")</f>
        <v/>
      </c>
      <c r="F190" s="199" t="str">
        <f>IFERROR(-VLOOKUP(SMALL(Kollektenübersicht!$AD$17:$AD$116,$A190),Kollektenübersicht!$AD:$AF,3,FALSE),"")</f>
        <v/>
      </c>
    </row>
    <row r="191" spans="1:6" x14ac:dyDescent="0.25">
      <c r="A191" s="47">
        <v>182</v>
      </c>
      <c r="B191" s="68"/>
      <c r="C191" s="68"/>
      <c r="E191" s="198" t="str">
        <f>IFERROR(VLOOKUP(SMALL(Kollektenübersicht!$AD$17:$AD$116,$A191),Kollektenübersicht!$AD:$AF,2,FALSE),"")</f>
        <v/>
      </c>
      <c r="F191" s="199" t="str">
        <f>IFERROR(-VLOOKUP(SMALL(Kollektenübersicht!$AD$17:$AD$116,$A191),Kollektenübersicht!$AD:$AF,3,FALSE),"")</f>
        <v/>
      </c>
    </row>
    <row r="192" spans="1:6" x14ac:dyDescent="0.25">
      <c r="A192" s="47">
        <v>183</v>
      </c>
      <c r="B192" s="68"/>
      <c r="C192" s="68"/>
      <c r="E192" s="198" t="str">
        <f>IFERROR(VLOOKUP(SMALL(Kollektenübersicht!$AD$17:$AD$116,$A192),Kollektenübersicht!$AD:$AF,2,FALSE),"")</f>
        <v/>
      </c>
      <c r="F192" s="199" t="str">
        <f>IFERROR(-VLOOKUP(SMALL(Kollektenübersicht!$AD$17:$AD$116,$A192),Kollektenübersicht!$AD:$AF,3,FALSE),"")</f>
        <v/>
      </c>
    </row>
    <row r="193" spans="1:6" x14ac:dyDescent="0.25">
      <c r="A193" s="47">
        <v>184</v>
      </c>
      <c r="B193" s="68"/>
      <c r="C193" s="68"/>
      <c r="E193" s="198" t="str">
        <f>IFERROR(VLOOKUP(SMALL(Kollektenübersicht!$AD$17:$AD$116,$A193),Kollektenübersicht!$AD:$AF,2,FALSE),"")</f>
        <v/>
      </c>
      <c r="F193" s="199" t="str">
        <f>IFERROR(-VLOOKUP(SMALL(Kollektenübersicht!$AD$17:$AD$116,$A193),Kollektenübersicht!$AD:$AF,3,FALSE),"")</f>
        <v/>
      </c>
    </row>
    <row r="194" spans="1:6" x14ac:dyDescent="0.25">
      <c r="A194" s="47">
        <v>185</v>
      </c>
      <c r="B194" s="68"/>
      <c r="C194" s="68"/>
      <c r="E194" s="198" t="str">
        <f>IFERROR(VLOOKUP(SMALL(Kollektenübersicht!$AD$17:$AD$116,$A194),Kollektenübersicht!$AD:$AF,2,FALSE),"")</f>
        <v/>
      </c>
      <c r="F194" s="199" t="str">
        <f>IFERROR(-VLOOKUP(SMALL(Kollektenübersicht!$AD$17:$AD$116,$A194),Kollektenübersicht!$AD:$AF,3,FALSE),"")</f>
        <v/>
      </c>
    </row>
    <row r="195" spans="1:6" x14ac:dyDescent="0.25">
      <c r="A195" s="47">
        <v>186</v>
      </c>
      <c r="B195" s="68"/>
      <c r="C195" s="68"/>
      <c r="E195" s="198" t="str">
        <f>IFERROR(VLOOKUP(SMALL(Kollektenübersicht!$AD$17:$AD$116,$A195),Kollektenübersicht!$AD:$AF,2,FALSE),"")</f>
        <v/>
      </c>
      <c r="F195" s="199" t="str">
        <f>IFERROR(-VLOOKUP(SMALL(Kollektenübersicht!$AD$17:$AD$116,$A195),Kollektenübersicht!$AD:$AF,3,FALSE),"")</f>
        <v/>
      </c>
    </row>
    <row r="196" spans="1:6" x14ac:dyDescent="0.25">
      <c r="A196" s="47">
        <v>187</v>
      </c>
      <c r="B196" s="68"/>
      <c r="C196" s="68"/>
      <c r="E196" s="198" t="str">
        <f>IFERROR(VLOOKUP(SMALL(Kollektenübersicht!$AD$17:$AD$116,$A196),Kollektenübersicht!$AD:$AF,2,FALSE),"")</f>
        <v/>
      </c>
      <c r="F196" s="199" t="str">
        <f>IFERROR(-VLOOKUP(SMALL(Kollektenübersicht!$AD$17:$AD$116,$A196),Kollektenübersicht!$AD:$AF,3,FALSE),"")</f>
        <v/>
      </c>
    </row>
    <row r="197" spans="1:6" x14ac:dyDescent="0.25">
      <c r="A197" s="47">
        <v>188</v>
      </c>
      <c r="B197" s="68"/>
      <c r="C197" s="68"/>
      <c r="E197" s="198" t="str">
        <f>IFERROR(VLOOKUP(SMALL(Kollektenübersicht!$AD$17:$AD$116,$A197),Kollektenübersicht!$AD:$AF,2,FALSE),"")</f>
        <v/>
      </c>
      <c r="F197" s="199" t="str">
        <f>IFERROR(-VLOOKUP(SMALL(Kollektenübersicht!$AD$17:$AD$116,$A197),Kollektenübersicht!$AD:$AF,3,FALSE),"")</f>
        <v/>
      </c>
    </row>
    <row r="198" spans="1:6" x14ac:dyDescent="0.25">
      <c r="A198" s="47">
        <v>189</v>
      </c>
      <c r="B198" s="68"/>
      <c r="C198" s="68"/>
      <c r="E198" s="198" t="str">
        <f>IFERROR(VLOOKUP(SMALL(Kollektenübersicht!$AD$17:$AD$116,$A198),Kollektenübersicht!$AD:$AF,2,FALSE),"")</f>
        <v/>
      </c>
      <c r="F198" s="199" t="str">
        <f>IFERROR(-VLOOKUP(SMALL(Kollektenübersicht!$AD$17:$AD$116,$A198),Kollektenübersicht!$AD:$AF,3,FALSE),"")</f>
        <v/>
      </c>
    </row>
    <row r="199" spans="1:6" x14ac:dyDescent="0.25">
      <c r="A199" s="47">
        <v>190</v>
      </c>
      <c r="B199" s="68"/>
      <c r="C199" s="68"/>
      <c r="E199" s="198" t="str">
        <f>IFERROR(VLOOKUP(SMALL(Kollektenübersicht!$AD$17:$AD$116,$A199),Kollektenübersicht!$AD:$AF,2,FALSE),"")</f>
        <v/>
      </c>
      <c r="F199" s="199" t="str">
        <f>IFERROR(-VLOOKUP(SMALL(Kollektenübersicht!$AD$17:$AD$116,$A199),Kollektenübersicht!$AD:$AF,3,FALSE),"")</f>
        <v/>
      </c>
    </row>
    <row r="200" spans="1:6" x14ac:dyDescent="0.25">
      <c r="A200" s="47">
        <v>191</v>
      </c>
      <c r="B200" s="68"/>
      <c r="C200" s="68"/>
      <c r="E200" s="198" t="str">
        <f>IFERROR(VLOOKUP(SMALL(Kollektenübersicht!$AD$17:$AD$116,$A200),Kollektenübersicht!$AD:$AF,2,FALSE),"")</f>
        <v/>
      </c>
      <c r="F200" s="199" t="str">
        <f>IFERROR(-VLOOKUP(SMALL(Kollektenübersicht!$AD$17:$AD$116,$A200),Kollektenübersicht!$AD:$AF,3,FALSE),"")</f>
        <v/>
      </c>
    </row>
    <row r="201" spans="1:6" x14ac:dyDescent="0.25">
      <c r="A201" s="47">
        <v>192</v>
      </c>
      <c r="B201" s="68"/>
      <c r="C201" s="68"/>
      <c r="E201" s="198" t="str">
        <f>IFERROR(VLOOKUP(SMALL(Kollektenübersicht!$AD$17:$AD$116,$A201),Kollektenübersicht!$AD:$AF,2,FALSE),"")</f>
        <v/>
      </c>
      <c r="F201" s="199" t="str">
        <f>IFERROR(-VLOOKUP(SMALL(Kollektenübersicht!$AD$17:$AD$116,$A201),Kollektenübersicht!$AD:$AF,3,FALSE),"")</f>
        <v/>
      </c>
    </row>
    <row r="202" spans="1:6" x14ac:dyDescent="0.25">
      <c r="A202" s="47">
        <v>193</v>
      </c>
      <c r="B202" s="68"/>
      <c r="C202" s="68"/>
      <c r="E202" s="198" t="str">
        <f>IFERROR(VLOOKUP(SMALL(Kollektenübersicht!$AD$17:$AD$116,$A202),Kollektenübersicht!$AD:$AF,2,FALSE),"")</f>
        <v/>
      </c>
      <c r="F202" s="199" t="str">
        <f>IFERROR(-VLOOKUP(SMALL(Kollektenübersicht!$AD$17:$AD$116,$A202),Kollektenübersicht!$AD:$AF,3,FALSE),"")</f>
        <v/>
      </c>
    </row>
    <row r="203" spans="1:6" x14ac:dyDescent="0.25">
      <c r="A203" s="47">
        <v>194</v>
      </c>
      <c r="B203" s="68"/>
      <c r="C203" s="68"/>
      <c r="E203" s="198" t="str">
        <f>IFERROR(VLOOKUP(SMALL(Kollektenübersicht!$AD$17:$AD$116,$A203),Kollektenübersicht!$AD:$AF,2,FALSE),"")</f>
        <v/>
      </c>
      <c r="F203" s="199" t="str">
        <f>IFERROR(-VLOOKUP(SMALL(Kollektenübersicht!$AD$17:$AD$116,$A203),Kollektenübersicht!$AD:$AF,3,FALSE),"")</f>
        <v/>
      </c>
    </row>
    <row r="204" spans="1:6" x14ac:dyDescent="0.25">
      <c r="A204" s="47">
        <v>195</v>
      </c>
      <c r="B204" s="68"/>
      <c r="C204" s="68"/>
      <c r="E204" s="198" t="str">
        <f>IFERROR(VLOOKUP(SMALL(Kollektenübersicht!$AD$17:$AD$116,$A204),Kollektenübersicht!$AD:$AF,2,FALSE),"")</f>
        <v/>
      </c>
      <c r="F204" s="199" t="str">
        <f>IFERROR(-VLOOKUP(SMALL(Kollektenübersicht!$AD$17:$AD$116,$A204),Kollektenübersicht!$AD:$AF,3,FALSE),"")</f>
        <v/>
      </c>
    </row>
    <row r="205" spans="1:6" x14ac:dyDescent="0.25">
      <c r="A205" s="47">
        <v>196</v>
      </c>
      <c r="B205" s="68"/>
      <c r="C205" s="68"/>
      <c r="E205" s="198" t="str">
        <f>IFERROR(VLOOKUP(SMALL(Kollektenübersicht!$AD$17:$AD$116,$A205),Kollektenübersicht!$AD:$AF,2,FALSE),"")</f>
        <v/>
      </c>
      <c r="F205" s="199" t="str">
        <f>IFERROR(-VLOOKUP(SMALL(Kollektenübersicht!$AD$17:$AD$116,$A205),Kollektenübersicht!$AD:$AF,3,FALSE),"")</f>
        <v/>
      </c>
    </row>
    <row r="206" spans="1:6" x14ac:dyDescent="0.25">
      <c r="A206" s="47">
        <v>197</v>
      </c>
      <c r="B206" s="68"/>
      <c r="C206" s="68"/>
      <c r="E206" s="198" t="str">
        <f>IFERROR(VLOOKUP(SMALL(Kollektenübersicht!$AD$17:$AD$116,$A206),Kollektenübersicht!$AD:$AF,2,FALSE),"")</f>
        <v/>
      </c>
      <c r="F206" s="199" t="str">
        <f>IFERROR(-VLOOKUP(SMALL(Kollektenübersicht!$AD$17:$AD$116,$A206),Kollektenübersicht!$AD:$AF,3,FALSE),"")</f>
        <v/>
      </c>
    </row>
    <row r="207" spans="1:6" x14ac:dyDescent="0.25">
      <c r="A207" s="47">
        <v>198</v>
      </c>
      <c r="B207" s="68"/>
      <c r="C207" s="68"/>
      <c r="E207" s="198" t="str">
        <f>IFERROR(VLOOKUP(SMALL(Kollektenübersicht!$AD$17:$AD$116,$A207),Kollektenübersicht!$AD:$AF,2,FALSE),"")</f>
        <v/>
      </c>
      <c r="F207" s="199" t="str">
        <f>IFERROR(-VLOOKUP(SMALL(Kollektenübersicht!$AD$17:$AD$116,$A207),Kollektenübersicht!$AD:$AF,3,FALSE),"")</f>
        <v/>
      </c>
    </row>
    <row r="208" spans="1:6" x14ac:dyDescent="0.25">
      <c r="A208" s="47">
        <v>199</v>
      </c>
      <c r="B208" s="68"/>
      <c r="C208" s="68"/>
      <c r="E208" s="198" t="str">
        <f>IFERROR(VLOOKUP(SMALL(Kollektenübersicht!$AD$17:$AD$116,$A208),Kollektenübersicht!$AD:$AF,2,FALSE),"")</f>
        <v/>
      </c>
      <c r="F208" s="199" t="str">
        <f>IFERROR(-VLOOKUP(SMALL(Kollektenübersicht!$AD$17:$AD$116,$A208),Kollektenübersicht!$AD:$AF,3,FALSE),"")</f>
        <v/>
      </c>
    </row>
    <row r="209" spans="1:6" x14ac:dyDescent="0.25">
      <c r="A209" s="47">
        <v>200</v>
      </c>
      <c r="B209" s="68"/>
      <c r="C209" s="68"/>
      <c r="E209" s="198" t="str">
        <f>IFERROR(VLOOKUP(SMALL(Kollektenübersicht!$AD$17:$AD$116,$A209),Kollektenübersicht!$AD:$AF,2,FALSE),"")</f>
        <v/>
      </c>
      <c r="F209" s="199" t="str">
        <f>IFERROR(-VLOOKUP(SMALL(Kollektenübersicht!$AD$17:$AD$116,$A209),Kollektenübersicht!$AD:$AF,3,FALSE),"")</f>
        <v/>
      </c>
    </row>
    <row r="210" spans="1:6" x14ac:dyDescent="0.25">
      <c r="A210" s="47">
        <v>201</v>
      </c>
      <c r="B210" s="68"/>
      <c r="C210" s="68"/>
      <c r="E210" s="198" t="str">
        <f>IFERROR(VLOOKUP(SMALL(Kollektenübersicht!$AD$17:$AD$116,$A210),Kollektenübersicht!$AD:$AF,2,FALSE),"")</f>
        <v/>
      </c>
      <c r="F210" s="199" t="str">
        <f>IFERROR(-VLOOKUP(SMALL(Kollektenübersicht!$AD$17:$AD$116,$A210),Kollektenübersicht!$AD:$AF,3,FALSE),"")</f>
        <v/>
      </c>
    </row>
    <row r="211" spans="1:6" x14ac:dyDescent="0.25">
      <c r="A211" s="47">
        <v>202</v>
      </c>
      <c r="B211" s="68"/>
      <c r="C211" s="68"/>
      <c r="E211" s="198" t="str">
        <f>IFERROR(VLOOKUP(SMALL(Kollektenübersicht!$AD$17:$AD$116,$A211),Kollektenübersicht!$AD:$AF,2,FALSE),"")</f>
        <v/>
      </c>
      <c r="F211" s="199" t="str">
        <f>IFERROR(-VLOOKUP(SMALL(Kollektenübersicht!$AD$17:$AD$116,$A211),Kollektenübersicht!$AD:$AF,3,FALSE),"")</f>
        <v/>
      </c>
    </row>
    <row r="212" spans="1:6" x14ac:dyDescent="0.25">
      <c r="A212" s="47">
        <v>203</v>
      </c>
      <c r="B212" s="68"/>
      <c r="C212" s="68"/>
      <c r="E212" s="198" t="str">
        <f>IFERROR(VLOOKUP(SMALL(Kollektenübersicht!$AD$17:$AD$116,$A212),Kollektenübersicht!$AD:$AF,2,FALSE),"")</f>
        <v/>
      </c>
      <c r="F212" s="199" t="str">
        <f>IFERROR(-VLOOKUP(SMALL(Kollektenübersicht!$AD$17:$AD$116,$A212),Kollektenübersicht!$AD:$AF,3,FALSE),"")</f>
        <v/>
      </c>
    </row>
    <row r="213" spans="1:6" x14ac:dyDescent="0.25">
      <c r="A213" s="47">
        <v>204</v>
      </c>
      <c r="B213" s="68"/>
      <c r="C213" s="68"/>
      <c r="E213" s="198" t="str">
        <f>IFERROR(VLOOKUP(SMALL(Kollektenübersicht!$AD$17:$AD$116,$A213),Kollektenübersicht!$AD:$AF,2,FALSE),"")</f>
        <v/>
      </c>
      <c r="F213" s="199" t="str">
        <f>IFERROR(-VLOOKUP(SMALL(Kollektenübersicht!$AD$17:$AD$116,$A213),Kollektenübersicht!$AD:$AF,3,FALSE),"")</f>
        <v/>
      </c>
    </row>
    <row r="214" spans="1:6" x14ac:dyDescent="0.25">
      <c r="A214" s="47">
        <v>205</v>
      </c>
      <c r="B214" s="68"/>
      <c r="C214" s="68"/>
      <c r="E214" s="198" t="str">
        <f>IFERROR(VLOOKUP(SMALL(Kollektenübersicht!$AD$17:$AD$116,$A214),Kollektenübersicht!$AD:$AF,2,FALSE),"")</f>
        <v/>
      </c>
      <c r="F214" s="199" t="str">
        <f>IFERROR(-VLOOKUP(SMALL(Kollektenübersicht!$AD$17:$AD$116,$A214),Kollektenübersicht!$AD:$AF,3,FALSE),"")</f>
        <v/>
      </c>
    </row>
    <row r="215" spans="1:6" x14ac:dyDescent="0.25">
      <c r="A215" s="47">
        <v>206</v>
      </c>
      <c r="B215" s="68"/>
      <c r="C215" s="68"/>
      <c r="E215" s="198" t="str">
        <f>IFERROR(VLOOKUP(SMALL(Kollektenübersicht!$AD$17:$AD$116,$A215),Kollektenübersicht!$AD:$AF,2,FALSE),"")</f>
        <v/>
      </c>
      <c r="F215" s="199" t="str">
        <f>IFERROR(-VLOOKUP(SMALL(Kollektenübersicht!$AD$17:$AD$116,$A215),Kollektenübersicht!$AD:$AF,3,FALSE),"")</f>
        <v/>
      </c>
    </row>
    <row r="216" spans="1:6" x14ac:dyDescent="0.25">
      <c r="A216" s="47">
        <v>207</v>
      </c>
      <c r="B216" s="68"/>
      <c r="C216" s="68"/>
      <c r="E216" s="198" t="str">
        <f>IFERROR(VLOOKUP(SMALL(Kollektenübersicht!$AD$17:$AD$116,$A216),Kollektenübersicht!$AD:$AF,2,FALSE),"")</f>
        <v/>
      </c>
      <c r="F216" s="199" t="str">
        <f>IFERROR(-VLOOKUP(SMALL(Kollektenübersicht!$AD$17:$AD$116,$A216),Kollektenübersicht!$AD:$AF,3,FALSE),"")</f>
        <v/>
      </c>
    </row>
    <row r="217" spans="1:6" x14ac:dyDescent="0.25">
      <c r="A217" s="47">
        <v>208</v>
      </c>
      <c r="B217" s="68"/>
      <c r="C217" s="68"/>
      <c r="E217" s="198" t="str">
        <f>IFERROR(VLOOKUP(SMALL(Kollektenübersicht!$AD$17:$AD$116,$A217),Kollektenübersicht!$AD:$AF,2,FALSE),"")</f>
        <v/>
      </c>
      <c r="F217" s="199" t="str">
        <f>IFERROR(-VLOOKUP(SMALL(Kollektenübersicht!$AD$17:$AD$116,$A217),Kollektenübersicht!$AD:$AF,3,FALSE),"")</f>
        <v/>
      </c>
    </row>
    <row r="218" spans="1:6" x14ac:dyDescent="0.25">
      <c r="A218" s="47">
        <v>209</v>
      </c>
      <c r="B218" s="68"/>
      <c r="C218" s="68"/>
      <c r="E218" s="198" t="str">
        <f>IFERROR(VLOOKUP(SMALL(Kollektenübersicht!$AD$17:$AD$116,$A218),Kollektenübersicht!$AD:$AF,2,FALSE),"")</f>
        <v/>
      </c>
      <c r="F218" s="199" t="str">
        <f>IFERROR(-VLOOKUP(SMALL(Kollektenübersicht!$AD$17:$AD$116,$A218),Kollektenübersicht!$AD:$AF,3,FALSE),"")</f>
        <v/>
      </c>
    </row>
    <row r="219" spans="1:6" x14ac:dyDescent="0.25">
      <c r="A219" s="47">
        <v>210</v>
      </c>
      <c r="B219" s="68"/>
      <c r="C219" s="68"/>
      <c r="E219" s="198" t="str">
        <f>IFERROR(VLOOKUP(SMALL(Kollektenübersicht!$AD$17:$AD$116,$A219),Kollektenübersicht!$AD:$AF,2,FALSE),"")</f>
        <v/>
      </c>
      <c r="F219" s="199" t="str">
        <f>IFERROR(-VLOOKUP(SMALL(Kollektenübersicht!$AD$17:$AD$116,$A219),Kollektenübersicht!$AD:$AF,3,FALSE),"")</f>
        <v/>
      </c>
    </row>
    <row r="220" spans="1:6" x14ac:dyDescent="0.25">
      <c r="A220" s="47">
        <v>211</v>
      </c>
      <c r="B220" s="68"/>
      <c r="C220" s="68"/>
      <c r="E220" s="198" t="str">
        <f>IFERROR(VLOOKUP(SMALL(Kollektenübersicht!$AD$17:$AD$116,$A220),Kollektenübersicht!$AD:$AF,2,FALSE),"")</f>
        <v/>
      </c>
      <c r="F220" s="199" t="str">
        <f>IFERROR(-VLOOKUP(SMALL(Kollektenübersicht!$AD$17:$AD$116,$A220),Kollektenübersicht!$AD:$AF,3,FALSE),"")</f>
        <v/>
      </c>
    </row>
    <row r="221" spans="1:6" x14ac:dyDescent="0.25">
      <c r="A221" s="47">
        <v>212</v>
      </c>
      <c r="B221" s="68"/>
      <c r="C221" s="68"/>
      <c r="E221" s="198" t="str">
        <f>IFERROR(VLOOKUP(SMALL(Kollektenübersicht!$AD$17:$AD$116,$A221),Kollektenübersicht!$AD:$AF,2,FALSE),"")</f>
        <v/>
      </c>
      <c r="F221" s="199" t="str">
        <f>IFERROR(-VLOOKUP(SMALL(Kollektenübersicht!$AD$17:$AD$116,$A221),Kollektenübersicht!$AD:$AF,3,FALSE),"")</f>
        <v/>
      </c>
    </row>
    <row r="222" spans="1:6" x14ac:dyDescent="0.25">
      <c r="A222" s="47">
        <v>213</v>
      </c>
      <c r="B222" s="68"/>
      <c r="C222" s="68"/>
      <c r="E222" s="198" t="str">
        <f>IFERROR(VLOOKUP(SMALL(Kollektenübersicht!$AD$17:$AD$116,$A222),Kollektenübersicht!$AD:$AF,2,FALSE),"")</f>
        <v/>
      </c>
      <c r="F222" s="199" t="str">
        <f>IFERROR(-VLOOKUP(SMALL(Kollektenübersicht!$AD$17:$AD$116,$A222),Kollektenübersicht!$AD:$AF,3,FALSE),"")</f>
        <v/>
      </c>
    </row>
    <row r="223" spans="1:6" x14ac:dyDescent="0.25">
      <c r="A223" s="47">
        <v>214</v>
      </c>
      <c r="B223" s="68"/>
      <c r="C223" s="68"/>
      <c r="E223" s="198" t="str">
        <f>IFERROR(VLOOKUP(SMALL(Kollektenübersicht!$AD$17:$AD$116,$A223),Kollektenübersicht!$AD:$AF,2,FALSE),"")</f>
        <v/>
      </c>
      <c r="F223" s="199" t="str">
        <f>IFERROR(-VLOOKUP(SMALL(Kollektenübersicht!$AD$17:$AD$116,$A223),Kollektenübersicht!$AD:$AF,3,FALSE),"")</f>
        <v/>
      </c>
    </row>
    <row r="224" spans="1:6" x14ac:dyDescent="0.25">
      <c r="A224" s="47">
        <v>215</v>
      </c>
      <c r="B224" s="68"/>
      <c r="C224" s="68"/>
      <c r="E224" s="198" t="str">
        <f>IFERROR(VLOOKUP(SMALL(Kollektenübersicht!$AD$17:$AD$116,$A224),Kollektenübersicht!$AD:$AF,2,FALSE),"")</f>
        <v/>
      </c>
      <c r="F224" s="199" t="str">
        <f>IFERROR(-VLOOKUP(SMALL(Kollektenübersicht!$AD$17:$AD$116,$A224),Kollektenübersicht!$AD:$AF,3,FALSE),"")</f>
        <v/>
      </c>
    </row>
    <row r="225" spans="1:6" x14ac:dyDescent="0.25">
      <c r="A225" s="47">
        <v>216</v>
      </c>
      <c r="B225" s="68"/>
      <c r="C225" s="68"/>
      <c r="E225" s="198" t="str">
        <f>IFERROR(VLOOKUP(SMALL(Kollektenübersicht!$AD$17:$AD$116,$A225),Kollektenübersicht!$AD:$AF,2,FALSE),"")</f>
        <v/>
      </c>
      <c r="F225" s="199" t="str">
        <f>IFERROR(-VLOOKUP(SMALL(Kollektenübersicht!$AD$17:$AD$116,$A225),Kollektenübersicht!$AD:$AF,3,FALSE),"")</f>
        <v/>
      </c>
    </row>
    <row r="226" spans="1:6" x14ac:dyDescent="0.25">
      <c r="A226" s="47">
        <v>217</v>
      </c>
      <c r="B226" s="68"/>
      <c r="C226" s="68"/>
      <c r="E226" s="198" t="str">
        <f>IFERROR(VLOOKUP(SMALL(Kollektenübersicht!$AD$17:$AD$116,$A226),Kollektenübersicht!$AD:$AF,2,FALSE),"")</f>
        <v/>
      </c>
      <c r="F226" s="199" t="str">
        <f>IFERROR(-VLOOKUP(SMALL(Kollektenübersicht!$AD$17:$AD$116,$A226),Kollektenübersicht!$AD:$AF,3,FALSE),"")</f>
        <v/>
      </c>
    </row>
    <row r="227" spans="1:6" x14ac:dyDescent="0.25">
      <c r="A227" s="47">
        <v>218</v>
      </c>
      <c r="B227" s="68"/>
      <c r="C227" s="68"/>
      <c r="E227" s="198" t="str">
        <f>IFERROR(VLOOKUP(SMALL(Kollektenübersicht!$AD$17:$AD$116,$A227),Kollektenübersicht!$AD:$AF,2,FALSE),"")</f>
        <v/>
      </c>
      <c r="F227" s="199" t="str">
        <f>IFERROR(-VLOOKUP(SMALL(Kollektenübersicht!$AD$17:$AD$116,$A227),Kollektenübersicht!$AD:$AF,3,FALSE),"")</f>
        <v/>
      </c>
    </row>
    <row r="228" spans="1:6" x14ac:dyDescent="0.25">
      <c r="A228" s="47">
        <v>219</v>
      </c>
      <c r="B228" s="68"/>
      <c r="C228" s="68"/>
      <c r="E228" s="198" t="str">
        <f>IFERROR(VLOOKUP(SMALL(Kollektenübersicht!$AD$17:$AD$116,$A228),Kollektenübersicht!$AD:$AF,2,FALSE),"")</f>
        <v/>
      </c>
      <c r="F228" s="199" t="str">
        <f>IFERROR(-VLOOKUP(SMALL(Kollektenübersicht!$AD$17:$AD$116,$A228),Kollektenübersicht!$AD:$AF,3,FALSE),"")</f>
        <v/>
      </c>
    </row>
    <row r="229" spans="1:6" x14ac:dyDescent="0.25">
      <c r="A229" s="47">
        <v>220</v>
      </c>
      <c r="B229" s="68"/>
      <c r="C229" s="68"/>
      <c r="E229" s="198" t="str">
        <f>IFERROR(VLOOKUP(SMALL(Kollektenübersicht!$AD$17:$AD$116,$A229),Kollektenübersicht!$AD:$AF,2,FALSE),"")</f>
        <v/>
      </c>
      <c r="F229" s="199" t="str">
        <f>IFERROR(-VLOOKUP(SMALL(Kollektenübersicht!$AD$17:$AD$116,$A229),Kollektenübersicht!$AD:$AF,3,FALSE),"")</f>
        <v/>
      </c>
    </row>
    <row r="230" spans="1:6" x14ac:dyDescent="0.25">
      <c r="A230" s="47">
        <v>221</v>
      </c>
      <c r="B230" s="68"/>
      <c r="C230" s="68"/>
      <c r="E230" s="198" t="str">
        <f>IFERROR(VLOOKUP(SMALL(Kollektenübersicht!$AD$17:$AD$116,$A230),Kollektenübersicht!$AD:$AF,2,FALSE),"")</f>
        <v/>
      </c>
      <c r="F230" s="199" t="str">
        <f>IFERROR(-VLOOKUP(SMALL(Kollektenübersicht!$AD$17:$AD$116,$A230),Kollektenübersicht!$AD:$AF,3,FALSE),"")</f>
        <v/>
      </c>
    </row>
    <row r="231" spans="1:6" x14ac:dyDescent="0.25">
      <c r="A231" s="47">
        <v>222</v>
      </c>
      <c r="B231" s="68"/>
      <c r="C231" s="68"/>
      <c r="E231" s="198" t="str">
        <f>IFERROR(VLOOKUP(SMALL(Kollektenübersicht!$AD$17:$AD$116,$A231),Kollektenübersicht!$AD:$AF,2,FALSE),"")</f>
        <v/>
      </c>
      <c r="F231" s="199" t="str">
        <f>IFERROR(-VLOOKUP(SMALL(Kollektenübersicht!$AD$17:$AD$116,$A231),Kollektenübersicht!$AD:$AF,3,FALSE),"")</f>
        <v/>
      </c>
    </row>
    <row r="232" spans="1:6" x14ac:dyDescent="0.25">
      <c r="A232" s="47">
        <v>223</v>
      </c>
      <c r="B232" s="68"/>
      <c r="C232" s="68"/>
      <c r="E232" s="198" t="str">
        <f>IFERROR(VLOOKUP(SMALL(Kollektenübersicht!$AD$17:$AD$116,$A232),Kollektenübersicht!$AD:$AF,2,FALSE),"")</f>
        <v/>
      </c>
      <c r="F232" s="199" t="str">
        <f>IFERROR(-VLOOKUP(SMALL(Kollektenübersicht!$AD$17:$AD$116,$A232),Kollektenübersicht!$AD:$AF,3,FALSE),"")</f>
        <v/>
      </c>
    </row>
    <row r="233" spans="1:6" x14ac:dyDescent="0.25">
      <c r="A233" s="47">
        <v>224</v>
      </c>
      <c r="B233" s="68"/>
      <c r="C233" s="68"/>
      <c r="E233" s="198" t="str">
        <f>IFERROR(VLOOKUP(SMALL(Kollektenübersicht!$AD$17:$AD$116,$A233),Kollektenübersicht!$AD:$AF,2,FALSE),"")</f>
        <v/>
      </c>
      <c r="F233" s="199" t="str">
        <f>IFERROR(-VLOOKUP(SMALL(Kollektenübersicht!$AD$17:$AD$116,$A233),Kollektenübersicht!$AD:$AF,3,FALSE),"")</f>
        <v/>
      </c>
    </row>
    <row r="234" spans="1:6" x14ac:dyDescent="0.25">
      <c r="A234" s="47">
        <v>225</v>
      </c>
      <c r="B234" s="68"/>
      <c r="C234" s="68"/>
      <c r="E234" s="198" t="str">
        <f>IFERROR(VLOOKUP(SMALL(Kollektenübersicht!$AD$17:$AD$116,$A234),Kollektenübersicht!$AD:$AF,2,FALSE),"")</f>
        <v/>
      </c>
      <c r="F234" s="199" t="str">
        <f>IFERROR(-VLOOKUP(SMALL(Kollektenübersicht!$AD$17:$AD$116,$A234),Kollektenübersicht!$AD:$AF,3,FALSE),"")</f>
        <v/>
      </c>
    </row>
    <row r="235" spans="1:6" x14ac:dyDescent="0.25">
      <c r="A235" s="47">
        <v>226</v>
      </c>
      <c r="B235" s="68"/>
      <c r="C235" s="68"/>
      <c r="E235" s="198" t="str">
        <f>IFERROR(VLOOKUP(SMALL(Kollektenübersicht!$AD$17:$AD$116,$A235),Kollektenübersicht!$AD:$AF,2,FALSE),"")</f>
        <v/>
      </c>
      <c r="F235" s="199" t="str">
        <f>IFERROR(-VLOOKUP(SMALL(Kollektenübersicht!$AD$17:$AD$116,$A235),Kollektenübersicht!$AD:$AF,3,FALSE),"")</f>
        <v/>
      </c>
    </row>
    <row r="236" spans="1:6" x14ac:dyDescent="0.25">
      <c r="A236" s="47">
        <v>227</v>
      </c>
      <c r="B236" s="68"/>
      <c r="C236" s="68"/>
      <c r="E236" s="198" t="str">
        <f>IFERROR(VLOOKUP(SMALL(Kollektenübersicht!$AD$17:$AD$116,$A236),Kollektenübersicht!$AD:$AF,2,FALSE),"")</f>
        <v/>
      </c>
      <c r="F236" s="199" t="str">
        <f>IFERROR(-VLOOKUP(SMALL(Kollektenübersicht!$AD$17:$AD$116,$A236),Kollektenübersicht!$AD:$AF,3,FALSE),"")</f>
        <v/>
      </c>
    </row>
    <row r="237" spans="1:6" x14ac:dyDescent="0.25">
      <c r="A237" s="47">
        <v>228</v>
      </c>
      <c r="B237" s="68"/>
      <c r="C237" s="68"/>
      <c r="E237" s="198" t="str">
        <f>IFERROR(VLOOKUP(SMALL(Kollektenübersicht!$AD$17:$AD$116,$A237),Kollektenübersicht!$AD:$AF,2,FALSE),"")</f>
        <v/>
      </c>
      <c r="F237" s="199" t="str">
        <f>IFERROR(-VLOOKUP(SMALL(Kollektenübersicht!$AD$17:$AD$116,$A237),Kollektenübersicht!$AD:$AF,3,FALSE),"")</f>
        <v/>
      </c>
    </row>
    <row r="238" spans="1:6" x14ac:dyDescent="0.25">
      <c r="A238" s="47">
        <v>229</v>
      </c>
      <c r="B238" s="68"/>
      <c r="C238" s="68"/>
      <c r="E238" s="198" t="str">
        <f>IFERROR(VLOOKUP(SMALL(Kollektenübersicht!$AD$17:$AD$116,$A238),Kollektenübersicht!$AD:$AF,2,FALSE),"")</f>
        <v/>
      </c>
      <c r="F238" s="199" t="str">
        <f>IFERROR(-VLOOKUP(SMALL(Kollektenübersicht!$AD$17:$AD$116,$A238),Kollektenübersicht!$AD:$AF,3,FALSE),"")</f>
        <v/>
      </c>
    </row>
    <row r="239" spans="1:6" x14ac:dyDescent="0.25">
      <c r="A239" s="47">
        <v>230</v>
      </c>
      <c r="B239" s="68"/>
      <c r="C239" s="68"/>
      <c r="E239" s="198" t="str">
        <f>IFERROR(VLOOKUP(SMALL(Kollektenübersicht!$AD$17:$AD$116,$A239),Kollektenübersicht!$AD:$AF,2,FALSE),"")</f>
        <v/>
      </c>
      <c r="F239" s="199" t="str">
        <f>IFERROR(-VLOOKUP(SMALL(Kollektenübersicht!$AD$17:$AD$116,$A239),Kollektenübersicht!$AD:$AF,3,FALSE),"")</f>
        <v/>
      </c>
    </row>
    <row r="240" spans="1:6" x14ac:dyDescent="0.25">
      <c r="A240" s="47">
        <v>231</v>
      </c>
      <c r="B240" s="68"/>
      <c r="C240" s="68"/>
      <c r="E240" s="198" t="str">
        <f>IFERROR(VLOOKUP(SMALL(Kollektenübersicht!$AD$17:$AD$116,$A240),Kollektenübersicht!$AD:$AF,2,FALSE),"")</f>
        <v/>
      </c>
      <c r="F240" s="199" t="str">
        <f>IFERROR(-VLOOKUP(SMALL(Kollektenübersicht!$AD$17:$AD$116,$A240),Kollektenübersicht!$AD:$AF,3,FALSE),"")</f>
        <v/>
      </c>
    </row>
    <row r="241" spans="1:6" x14ac:dyDescent="0.25">
      <c r="A241" s="47">
        <v>232</v>
      </c>
      <c r="B241" s="68"/>
      <c r="C241" s="68"/>
      <c r="E241" s="198" t="str">
        <f>IFERROR(VLOOKUP(SMALL(Kollektenübersicht!$AD$17:$AD$116,$A241),Kollektenübersicht!$AD:$AF,2,FALSE),"")</f>
        <v/>
      </c>
      <c r="F241" s="199" t="str">
        <f>IFERROR(-VLOOKUP(SMALL(Kollektenübersicht!$AD$17:$AD$116,$A241),Kollektenübersicht!$AD:$AF,3,FALSE),"")</f>
        <v/>
      </c>
    </row>
    <row r="242" spans="1:6" x14ac:dyDescent="0.25">
      <c r="A242" s="47">
        <v>233</v>
      </c>
      <c r="B242" s="68"/>
      <c r="C242" s="68"/>
      <c r="E242" s="198" t="str">
        <f>IFERROR(VLOOKUP(SMALL(Kollektenübersicht!$AD$17:$AD$116,$A242),Kollektenübersicht!$AD:$AF,2,FALSE),"")</f>
        <v/>
      </c>
      <c r="F242" s="199" t="str">
        <f>IFERROR(-VLOOKUP(SMALL(Kollektenübersicht!$AD$17:$AD$116,$A242),Kollektenübersicht!$AD:$AF,3,FALSE),"")</f>
        <v/>
      </c>
    </row>
    <row r="243" spans="1:6" x14ac:dyDescent="0.25">
      <c r="A243" s="47">
        <v>234</v>
      </c>
      <c r="B243" s="68"/>
      <c r="C243" s="68"/>
      <c r="E243" s="198" t="str">
        <f>IFERROR(VLOOKUP(SMALL(Kollektenübersicht!$AD$17:$AD$116,$A243),Kollektenübersicht!$AD:$AF,2,FALSE),"")</f>
        <v/>
      </c>
      <c r="F243" s="199" t="str">
        <f>IFERROR(-VLOOKUP(SMALL(Kollektenübersicht!$AD$17:$AD$116,$A243),Kollektenübersicht!$AD:$AF,3,FALSE),"")</f>
        <v/>
      </c>
    </row>
    <row r="244" spans="1:6" x14ac:dyDescent="0.25">
      <c r="A244" s="47">
        <v>235</v>
      </c>
      <c r="B244" s="68"/>
      <c r="C244" s="68"/>
      <c r="E244" s="198" t="str">
        <f>IFERROR(VLOOKUP(SMALL(Kollektenübersicht!$AD$17:$AD$116,$A244),Kollektenübersicht!$AD:$AF,2,FALSE),"")</f>
        <v/>
      </c>
      <c r="F244" s="199" t="str">
        <f>IFERROR(-VLOOKUP(SMALL(Kollektenübersicht!$AD$17:$AD$116,$A244),Kollektenübersicht!$AD:$AF,3,FALSE),"")</f>
        <v/>
      </c>
    </row>
    <row r="245" spans="1:6" x14ac:dyDescent="0.25">
      <c r="A245" s="47">
        <v>236</v>
      </c>
      <c r="B245" s="68"/>
      <c r="C245" s="68"/>
      <c r="E245" s="198" t="str">
        <f>IFERROR(VLOOKUP(SMALL(Kollektenübersicht!$AD$17:$AD$116,$A245),Kollektenübersicht!$AD:$AF,2,FALSE),"")</f>
        <v/>
      </c>
      <c r="F245" s="199" t="str">
        <f>IFERROR(-VLOOKUP(SMALL(Kollektenübersicht!$AD$17:$AD$116,$A245),Kollektenübersicht!$AD:$AF,3,FALSE),"")</f>
        <v/>
      </c>
    </row>
    <row r="246" spans="1:6" x14ac:dyDescent="0.25">
      <c r="A246" s="47">
        <v>237</v>
      </c>
      <c r="B246" s="68"/>
      <c r="C246" s="68"/>
      <c r="E246" s="198" t="str">
        <f>IFERROR(VLOOKUP(SMALL(Kollektenübersicht!$AD$17:$AD$116,$A246),Kollektenübersicht!$AD:$AF,2,FALSE),"")</f>
        <v/>
      </c>
      <c r="F246" s="199" t="str">
        <f>IFERROR(-VLOOKUP(SMALL(Kollektenübersicht!$AD$17:$AD$116,$A246),Kollektenübersicht!$AD:$AF,3,FALSE),"")</f>
        <v/>
      </c>
    </row>
    <row r="247" spans="1:6" x14ac:dyDescent="0.25">
      <c r="A247" s="47">
        <v>238</v>
      </c>
      <c r="B247" s="68"/>
      <c r="C247" s="68"/>
      <c r="E247" s="198" t="str">
        <f>IFERROR(VLOOKUP(SMALL(Kollektenübersicht!$AD$17:$AD$116,$A247),Kollektenübersicht!$AD:$AF,2,FALSE),"")</f>
        <v/>
      </c>
      <c r="F247" s="199" t="str">
        <f>IFERROR(-VLOOKUP(SMALL(Kollektenübersicht!$AD$17:$AD$116,$A247),Kollektenübersicht!$AD:$AF,3,FALSE),"")</f>
        <v/>
      </c>
    </row>
    <row r="248" spans="1:6" x14ac:dyDescent="0.25">
      <c r="A248" s="47">
        <v>239</v>
      </c>
      <c r="B248" s="68"/>
      <c r="C248" s="68"/>
      <c r="E248" s="198" t="str">
        <f>IFERROR(VLOOKUP(SMALL(Kollektenübersicht!$AD$17:$AD$116,$A248),Kollektenübersicht!$AD:$AF,2,FALSE),"")</f>
        <v/>
      </c>
      <c r="F248" s="199" t="str">
        <f>IFERROR(-VLOOKUP(SMALL(Kollektenübersicht!$AD$17:$AD$116,$A248),Kollektenübersicht!$AD:$AF,3,FALSE),"")</f>
        <v/>
      </c>
    </row>
    <row r="249" spans="1:6" x14ac:dyDescent="0.25">
      <c r="A249" s="47">
        <v>240</v>
      </c>
      <c r="B249" s="68"/>
      <c r="C249" s="68"/>
      <c r="E249" s="198" t="str">
        <f>IFERROR(VLOOKUP(SMALL(Kollektenübersicht!$AD$17:$AD$116,$A249),Kollektenübersicht!$AD:$AF,2,FALSE),"")</f>
        <v/>
      </c>
      <c r="F249" s="199" t="str">
        <f>IFERROR(-VLOOKUP(SMALL(Kollektenübersicht!$AD$17:$AD$116,$A249),Kollektenübersicht!$AD:$AF,3,FALSE),"")</f>
        <v/>
      </c>
    </row>
    <row r="250" spans="1:6" x14ac:dyDescent="0.25">
      <c r="A250" s="47">
        <v>241</v>
      </c>
      <c r="B250" s="68"/>
      <c r="C250" s="68"/>
      <c r="E250" s="198" t="str">
        <f>IFERROR(VLOOKUP(SMALL(Kollektenübersicht!$AD$17:$AD$116,$A250),Kollektenübersicht!$AD:$AF,2,FALSE),"")</f>
        <v/>
      </c>
      <c r="F250" s="199" t="str">
        <f>IFERROR(-VLOOKUP(SMALL(Kollektenübersicht!$AD$17:$AD$116,$A250),Kollektenübersicht!$AD:$AF,3,FALSE),"")</f>
        <v/>
      </c>
    </row>
    <row r="251" spans="1:6" x14ac:dyDescent="0.25">
      <c r="A251" s="47">
        <v>242</v>
      </c>
      <c r="B251" s="68"/>
      <c r="C251" s="68"/>
      <c r="E251" s="198" t="str">
        <f>IFERROR(VLOOKUP(SMALL(Kollektenübersicht!$AD$17:$AD$116,$A251),Kollektenübersicht!$AD:$AF,2,FALSE),"")</f>
        <v/>
      </c>
      <c r="F251" s="199" t="str">
        <f>IFERROR(-VLOOKUP(SMALL(Kollektenübersicht!$AD$17:$AD$116,$A251),Kollektenübersicht!$AD:$AF,3,FALSE),"")</f>
        <v/>
      </c>
    </row>
    <row r="252" spans="1:6" x14ac:dyDescent="0.25">
      <c r="A252" s="47">
        <v>243</v>
      </c>
      <c r="B252" s="68"/>
      <c r="C252" s="68"/>
      <c r="E252" s="198" t="str">
        <f>IFERROR(VLOOKUP(SMALL(Kollektenübersicht!$AD$17:$AD$116,$A252),Kollektenübersicht!$AD:$AF,2,FALSE),"")</f>
        <v/>
      </c>
      <c r="F252" s="199" t="str">
        <f>IFERROR(-VLOOKUP(SMALL(Kollektenübersicht!$AD$17:$AD$116,$A252),Kollektenübersicht!$AD:$AF,3,FALSE),"")</f>
        <v/>
      </c>
    </row>
    <row r="253" spans="1:6" x14ac:dyDescent="0.25">
      <c r="A253" s="47">
        <v>244</v>
      </c>
      <c r="B253" s="68"/>
      <c r="C253" s="68"/>
      <c r="E253" s="198" t="str">
        <f>IFERROR(VLOOKUP(SMALL(Kollektenübersicht!$AD$17:$AD$116,$A253),Kollektenübersicht!$AD:$AF,2,FALSE),"")</f>
        <v/>
      </c>
      <c r="F253" s="199" t="str">
        <f>IFERROR(-VLOOKUP(SMALL(Kollektenübersicht!$AD$17:$AD$116,$A253),Kollektenübersicht!$AD:$AF,3,FALSE),"")</f>
        <v/>
      </c>
    </row>
    <row r="254" spans="1:6" x14ac:dyDescent="0.25">
      <c r="A254" s="47">
        <v>245</v>
      </c>
      <c r="B254" s="68"/>
      <c r="C254" s="68"/>
      <c r="E254" s="198" t="str">
        <f>IFERROR(VLOOKUP(SMALL(Kollektenübersicht!$AD$17:$AD$116,$A254),Kollektenübersicht!$AD:$AF,2,FALSE),"")</f>
        <v/>
      </c>
      <c r="F254" s="199" t="str">
        <f>IFERROR(-VLOOKUP(SMALL(Kollektenübersicht!$AD$17:$AD$116,$A254),Kollektenübersicht!$AD:$AF,3,FALSE),"")</f>
        <v/>
      </c>
    </row>
    <row r="255" spans="1:6" x14ac:dyDescent="0.25">
      <c r="A255" s="47">
        <v>246</v>
      </c>
      <c r="B255" s="68"/>
      <c r="C255" s="68"/>
      <c r="E255" s="198" t="str">
        <f>IFERROR(VLOOKUP(SMALL(Kollektenübersicht!$AD$17:$AD$116,$A255),Kollektenübersicht!$AD:$AF,2,FALSE),"")</f>
        <v/>
      </c>
      <c r="F255" s="199" t="str">
        <f>IFERROR(-VLOOKUP(SMALL(Kollektenübersicht!$AD$17:$AD$116,$A255),Kollektenübersicht!$AD:$AF,3,FALSE),"")</f>
        <v/>
      </c>
    </row>
    <row r="256" spans="1:6" x14ac:dyDescent="0.25">
      <c r="A256" s="47">
        <v>247</v>
      </c>
      <c r="B256" s="68"/>
      <c r="C256" s="68"/>
      <c r="E256" s="198" t="str">
        <f>IFERROR(VLOOKUP(SMALL(Kollektenübersicht!$AD$17:$AD$116,$A256),Kollektenübersicht!$AD:$AF,2,FALSE),"")</f>
        <v/>
      </c>
      <c r="F256" s="199" t="str">
        <f>IFERROR(-VLOOKUP(SMALL(Kollektenübersicht!$AD$17:$AD$116,$A256),Kollektenübersicht!$AD:$AF,3,FALSE),"")</f>
        <v/>
      </c>
    </row>
    <row r="257" spans="1:6" x14ac:dyDescent="0.25">
      <c r="A257" s="47">
        <v>248</v>
      </c>
      <c r="B257" s="68"/>
      <c r="C257" s="68"/>
      <c r="E257" s="198" t="str">
        <f>IFERROR(VLOOKUP(SMALL(Kollektenübersicht!$AD$17:$AD$116,$A257),Kollektenübersicht!$AD:$AF,2,FALSE),"")</f>
        <v/>
      </c>
      <c r="F257" s="199" t="str">
        <f>IFERROR(-VLOOKUP(SMALL(Kollektenübersicht!$AD$17:$AD$116,$A257),Kollektenübersicht!$AD:$AF,3,FALSE),"")</f>
        <v/>
      </c>
    </row>
    <row r="258" spans="1:6" x14ac:dyDescent="0.25">
      <c r="A258" s="47">
        <v>249</v>
      </c>
      <c r="B258" s="68"/>
      <c r="C258" s="68"/>
      <c r="E258" s="198" t="str">
        <f>IFERROR(VLOOKUP(SMALL(Kollektenübersicht!$AD$17:$AD$116,$A258),Kollektenübersicht!$AD:$AF,2,FALSE),"")</f>
        <v/>
      </c>
      <c r="F258" s="199" t="str">
        <f>IFERROR(-VLOOKUP(SMALL(Kollektenübersicht!$AD$17:$AD$116,$A258),Kollektenübersicht!$AD:$AF,3,FALSE),"")</f>
        <v/>
      </c>
    </row>
    <row r="259" spans="1:6" x14ac:dyDescent="0.25">
      <c r="A259" s="47">
        <v>250</v>
      </c>
      <c r="B259" s="68"/>
      <c r="C259" s="68"/>
      <c r="E259" s="198" t="str">
        <f>IFERROR(VLOOKUP(SMALL(Kollektenübersicht!$AD$17:$AD$116,$A259),Kollektenübersicht!$AD:$AF,2,FALSE),"")</f>
        <v/>
      </c>
      <c r="F259" s="199" t="str">
        <f>IFERROR(-VLOOKUP(SMALL(Kollektenübersicht!$AD$17:$AD$116,$A259),Kollektenübersicht!$AD:$AF,3,FALSE),"")</f>
        <v/>
      </c>
    </row>
    <row r="260" spans="1:6" x14ac:dyDescent="0.25">
      <c r="B260" s="202"/>
      <c r="C260" s="202"/>
    </row>
    <row r="261" spans="1:6" x14ac:dyDescent="0.25">
      <c r="B261" s="202"/>
      <c r="C261" s="202"/>
    </row>
    <row r="262" spans="1:6" x14ac:dyDescent="0.25">
      <c r="B262" s="202"/>
      <c r="C262" s="202"/>
    </row>
    <row r="263" spans="1:6" x14ac:dyDescent="0.25">
      <c r="B263" s="202"/>
      <c r="C263" s="202"/>
    </row>
    <row r="264" spans="1:6" x14ac:dyDescent="0.25">
      <c r="B264" s="202"/>
      <c r="C264" s="202"/>
    </row>
    <row r="265" spans="1:6" x14ac:dyDescent="0.25">
      <c r="B265" s="202"/>
      <c r="C265" s="202"/>
    </row>
    <row r="266" spans="1:6" x14ac:dyDescent="0.25">
      <c r="B266" s="202"/>
      <c r="C266" s="202"/>
    </row>
    <row r="267" spans="1:6" x14ac:dyDescent="0.25">
      <c r="B267" s="202"/>
      <c r="C267" s="202"/>
    </row>
    <row r="268" spans="1:6" x14ac:dyDescent="0.25">
      <c r="B268" s="202"/>
      <c r="C268" s="202"/>
    </row>
    <row r="269" spans="1:6" x14ac:dyDescent="0.25">
      <c r="B269" s="202"/>
      <c r="C269" s="202"/>
    </row>
  </sheetData>
  <sheetProtection selectLockedCells="1"/>
  <mergeCells count="4">
    <mergeCell ref="B4:C4"/>
    <mergeCell ref="E4:F4"/>
    <mergeCell ref="B8:C8"/>
    <mergeCell ref="E8:F8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FF00"/>
  </sheetPr>
  <dimension ref="A1:P100"/>
  <sheetViews>
    <sheetView topLeftCell="B1" workbookViewId="0">
      <selection activeCell="D15" sqref="D15"/>
    </sheetView>
  </sheetViews>
  <sheetFormatPr baseColWidth="10" defaultRowHeight="15" x14ac:dyDescent="0.25"/>
  <cols>
    <col min="1" max="1" width="0" hidden="1" customWidth="1"/>
    <col min="2" max="2" width="27.42578125" customWidth="1"/>
    <col min="3" max="3" width="27.42578125" style="22" hidden="1" customWidth="1"/>
    <col min="4" max="4" width="22.7109375" bestFit="1" customWidth="1"/>
    <col min="5" max="5" width="22.7109375" customWidth="1"/>
    <col min="6" max="6" width="17.85546875" customWidth="1"/>
    <col min="7" max="12" width="11.5703125" hidden="1" customWidth="1"/>
    <col min="13" max="13" width="8.7109375" hidden="1" customWidth="1"/>
    <col min="14" max="14" width="11.5703125" hidden="1" customWidth="1"/>
    <col min="15" max="15" width="29.7109375" style="20" hidden="1" customWidth="1"/>
    <col min="16" max="16" width="11.5703125" style="20" hidden="1" customWidth="1"/>
    <col min="17" max="17" width="0" hidden="1" customWidth="1"/>
  </cols>
  <sheetData>
    <row r="1" spans="1:16" ht="26.25" x14ac:dyDescent="0.4">
      <c r="B1" s="81" t="s">
        <v>49</v>
      </c>
    </row>
    <row r="2" spans="1:16" x14ac:dyDescent="0.25">
      <c r="B2" t="s">
        <v>66</v>
      </c>
    </row>
    <row r="4" spans="1:16" x14ac:dyDescent="0.25">
      <c r="B4" s="139" t="s">
        <v>7</v>
      </c>
      <c r="C4" s="95" t="s">
        <v>51</v>
      </c>
      <c r="D4" s="139" t="s">
        <v>22</v>
      </c>
      <c r="E4" s="139" t="s">
        <v>144</v>
      </c>
      <c r="F4" s="139" t="s">
        <v>15</v>
      </c>
      <c r="G4" s="22" t="s">
        <v>3</v>
      </c>
      <c r="H4" s="22" t="s">
        <v>160</v>
      </c>
      <c r="I4" s="22" t="s">
        <v>5</v>
      </c>
      <c r="J4" s="22" t="s">
        <v>161</v>
      </c>
      <c r="K4" s="22" t="s">
        <v>6</v>
      </c>
      <c r="L4" s="22" t="s">
        <v>162</v>
      </c>
      <c r="M4" s="22"/>
      <c r="N4" s="22" t="s">
        <v>144</v>
      </c>
      <c r="O4" s="20" t="s">
        <v>3</v>
      </c>
      <c r="P4" s="20" t="s">
        <v>3</v>
      </c>
    </row>
    <row r="5" spans="1:16" x14ac:dyDescent="0.25">
      <c r="A5" t="str">
        <f t="shared" ref="A5:A36" si="0">IF(B5="","",SUM(G5:M5))</f>
        <v/>
      </c>
      <c r="B5" s="68"/>
      <c r="C5" s="96"/>
      <c r="D5" s="93"/>
      <c r="E5" s="200"/>
      <c r="F5" s="94"/>
      <c r="G5" s="22" t="str">
        <f>IF(B5="","",IF(B5="Pflichtkollekte",CONCATENATE(N5,1,VLOOKUP(D5,'Eingabe Zweckbestimmungen'!$M:$O,3,FALSE)),0)*1)</f>
        <v/>
      </c>
      <c r="H5" s="22" t="str">
        <f>IF(B5="","",IF(B5="Zweckgebundene Kollekte",CONCATENATE(N5,2,VLOOKUP(D5,'Eingabe Zweckbestimmungen'!$C:$E,3,FALSE)),0)*1)</f>
        <v/>
      </c>
      <c r="I5" s="22" t="str">
        <f>IF(B5="","",IF(B5="Freie Kollekte",CONCATENATE(N5,5000),0)*1)</f>
        <v/>
      </c>
      <c r="J5" s="22" t="str">
        <f>IF(B5="","",IF(B5="Zweckgebundene Spende",CONCATENATE(N5,3,VLOOKUP(D5,'Eingabe Zweckbestimmungen'!$C:$E,3,FALSE))*1,0))</f>
        <v/>
      </c>
      <c r="K5" s="22" t="str">
        <f>IF(B5="","",IF(B5="Freie Spende",CONCATENATE(N5,6000)*1,0))</f>
        <v/>
      </c>
      <c r="L5" s="22" t="str">
        <f>IF(B5="","",IF(B5="Freie weiterzuleitende Kollekte",CONCATENATE(N5,4,VLOOKUP(D5,'Eingabe Zweckbestimmungen'!$H:$J,3,FALSE))*1,0))</f>
        <v/>
      </c>
      <c r="M5" s="22"/>
      <c r="N5" t="str">
        <f>IF(F5="","",VLOOKUP(E5,'Stammdaten Girokonten'!I:K,3,FALSE))</f>
        <v/>
      </c>
      <c r="O5" s="20" t="s">
        <v>50</v>
      </c>
      <c r="P5" s="20" t="s">
        <v>4</v>
      </c>
    </row>
    <row r="6" spans="1:16" x14ac:dyDescent="0.25">
      <c r="A6" t="str">
        <f t="shared" si="0"/>
        <v/>
      </c>
      <c r="B6" s="68"/>
      <c r="C6" s="96"/>
      <c r="D6" s="93"/>
      <c r="E6" s="93"/>
      <c r="F6" s="94"/>
      <c r="G6" s="22" t="str">
        <f>IF(B6="","",IF(B6="Pflichtkollekte",CONCATENATE(N6,1,VLOOKUP(D6,'Eingabe Zweckbestimmungen'!$M:$O,3,FALSE)),0)*1)</f>
        <v/>
      </c>
      <c r="H6" s="22" t="str">
        <f>IF(B6="","",IF(B6="Zweckgebundene Kollekte",CONCATENATE(N6,2,VLOOKUP(D6,'Eingabe Zweckbestimmungen'!$C:$E,3,FALSE)),0)*1)</f>
        <v/>
      </c>
      <c r="I6" s="22" t="str">
        <f t="shared" ref="I6:I69" si="1">IF(B6="","",IF(B6="Freie Kollekte",CONCATENATE(N6,5000),0)*1)</f>
        <v/>
      </c>
      <c r="J6" s="22" t="str">
        <f>IF(B6="","",IF(B6="Zweckgebundene Spende",CONCATENATE(N6,3,VLOOKUP(D6,'Eingabe Zweckbestimmungen'!$C:$E,3,FALSE))*1,0))</f>
        <v/>
      </c>
      <c r="K6" s="22" t="str">
        <f t="shared" ref="K6:K69" si="2">IF(B6="","",IF(B6="Freie Spende",CONCATENATE(N6,6000)*1,0))</f>
        <v/>
      </c>
      <c r="L6" s="22" t="str">
        <f>IF(B6="","",IF(B6="Freie weiterzuleitende Kollekte",CONCATENATE(N6,4,VLOOKUP(D6,'Eingabe Zweckbestimmungen'!$H:$J,3,FALSE))*1,0))</f>
        <v/>
      </c>
      <c r="M6" s="22"/>
      <c r="N6" t="str">
        <f>IF(F6="","",VLOOKUP(E6,'Stammdaten Girokonten'!I:K,3,FALSE))</f>
        <v/>
      </c>
      <c r="O6" s="20" t="s">
        <v>20</v>
      </c>
      <c r="P6" s="20" t="s">
        <v>24</v>
      </c>
    </row>
    <row r="7" spans="1:16" x14ac:dyDescent="0.25">
      <c r="A7" t="str">
        <f t="shared" si="0"/>
        <v/>
      </c>
      <c r="B7" s="68"/>
      <c r="C7" s="96"/>
      <c r="D7" s="93"/>
      <c r="E7" s="93"/>
      <c r="F7" s="94"/>
      <c r="G7" s="22" t="str">
        <f>IF(B7="","",IF(B7="Pflichtkollekte",CONCATENATE(N7,1,VLOOKUP(D7,'Eingabe Zweckbestimmungen'!$M:$O,3,FALSE)),0)*1)</f>
        <v/>
      </c>
      <c r="H7" s="22" t="str">
        <f>IF(B7="","",IF(B7="Zweckgebundene Kollekte",CONCATENATE(N7,2,VLOOKUP(D7,'Eingabe Zweckbestimmungen'!$C:$E,3,FALSE)),0)*1)</f>
        <v/>
      </c>
      <c r="I7" s="22" t="str">
        <f t="shared" si="1"/>
        <v/>
      </c>
      <c r="J7" s="22" t="str">
        <f>IF(B7="","",IF(B7="Zweckgebundene Spende",CONCATENATE(N7,3,VLOOKUP(D7,'Eingabe Zweckbestimmungen'!$C:$E,3,FALSE))*1,0))</f>
        <v/>
      </c>
      <c r="K7" s="22" t="str">
        <f t="shared" si="2"/>
        <v/>
      </c>
      <c r="L7" s="22" t="str">
        <f>IF(B7="","",IF(B7="Freie weiterzuleitende Kollekte",CONCATENATE(N7,4,VLOOKUP(D7,'Eingabe Zweckbestimmungen'!$H:$J,3,FALSE))*1,0))</f>
        <v/>
      </c>
      <c r="M7" s="22"/>
      <c r="N7" t="str">
        <f>IF(F7="","",VLOOKUP(E7,'Stammdaten Girokonten'!I:K,3,FALSE))</f>
        <v/>
      </c>
      <c r="O7" s="20" t="s">
        <v>23</v>
      </c>
      <c r="P7" s="20" t="s">
        <v>4</v>
      </c>
    </row>
    <row r="8" spans="1:16" x14ac:dyDescent="0.25">
      <c r="A8" t="str">
        <f t="shared" si="0"/>
        <v/>
      </c>
      <c r="B8" s="68"/>
      <c r="C8" s="96"/>
      <c r="D8" s="93"/>
      <c r="E8" s="93"/>
      <c r="F8" s="94"/>
      <c r="G8" s="22" t="str">
        <f>IF(B8="","",IF(B8="Pflichtkollekte",CONCATENATE(N8,1,VLOOKUP(D8,'Eingabe Zweckbestimmungen'!$M:$O,3,FALSE)),0)*1)</f>
        <v/>
      </c>
      <c r="H8" s="22" t="str">
        <f>IF(B8="","",IF(B8="Zweckgebundene Kollekte",CONCATENATE(N8,2,VLOOKUP(D8,'Eingabe Zweckbestimmungen'!$C:$E,3,FALSE)),0)*1)</f>
        <v/>
      </c>
      <c r="I8" s="22" t="str">
        <f t="shared" si="1"/>
        <v/>
      </c>
      <c r="J8" s="22" t="str">
        <f>IF(B8="","",IF(B8="Zweckgebundene Spende",CONCATENATE(N8,3,VLOOKUP(D8,'Eingabe Zweckbestimmungen'!$C:$E,3,FALSE))*1,0))</f>
        <v/>
      </c>
      <c r="K8" s="22" t="str">
        <f t="shared" si="2"/>
        <v/>
      </c>
      <c r="L8" s="22" t="str">
        <f>IF(B8="","",IF(B8="Freie weiterzuleitende Kollekte",CONCATENATE(N8,4,VLOOKUP(D8,'Eingabe Zweckbestimmungen'!$H:$J,3,FALSE))*1,0))</f>
        <v/>
      </c>
      <c r="M8" s="22"/>
      <c r="N8" t="str">
        <f>IF(F8="","",VLOOKUP(E8,'Stammdaten Girokonten'!I:K,3,FALSE))</f>
        <v/>
      </c>
      <c r="O8" s="20" t="s">
        <v>5</v>
      </c>
      <c r="P8" s="20" t="s">
        <v>25</v>
      </c>
    </row>
    <row r="9" spans="1:16" x14ac:dyDescent="0.25">
      <c r="A9" t="str">
        <f t="shared" si="0"/>
        <v/>
      </c>
      <c r="B9" s="68"/>
      <c r="C9" s="96"/>
      <c r="D9" s="93"/>
      <c r="E9" s="93"/>
      <c r="F9" s="94"/>
      <c r="G9" s="22" t="str">
        <f>IF(B9="","",IF(B9="Pflichtkollekte",CONCATENATE(N9,1,VLOOKUP(D9,'Eingabe Zweckbestimmungen'!$M:$O,3,FALSE)),0)*1)</f>
        <v/>
      </c>
      <c r="H9" s="22" t="str">
        <f>IF(B9="","",IF(B9="Zweckgebundene Kollekte",CONCATENATE(N9,2,VLOOKUP(D9,'Eingabe Zweckbestimmungen'!$C:$E,3,FALSE)),0)*1)</f>
        <v/>
      </c>
      <c r="I9" s="22" t="str">
        <f t="shared" si="1"/>
        <v/>
      </c>
      <c r="J9" s="22" t="str">
        <f>IF(B9="","",IF(B9="Zweckgebundene Spende",CONCATENATE(N9,3,VLOOKUP(D9,'Eingabe Zweckbestimmungen'!$C:$E,3,FALSE))*1,0))</f>
        <v/>
      </c>
      <c r="K9" s="22" t="str">
        <f t="shared" si="2"/>
        <v/>
      </c>
      <c r="L9" s="22" t="str">
        <f>IF(B9="","",IF(B9="Freie weiterzuleitende Kollekte",CONCATENATE(N9,4,VLOOKUP(D9,'Eingabe Zweckbestimmungen'!$H:$J,3,FALSE))*1,0))</f>
        <v/>
      </c>
      <c r="M9" s="22"/>
      <c r="N9" t="str">
        <f>IF(F9="","",VLOOKUP(E9,'Stammdaten Girokonten'!I:K,3,FALSE))</f>
        <v/>
      </c>
      <c r="O9" s="20" t="s">
        <v>6</v>
      </c>
      <c r="P9" s="20" t="s">
        <v>25</v>
      </c>
    </row>
    <row r="10" spans="1:16" x14ac:dyDescent="0.25">
      <c r="A10" t="str">
        <f t="shared" si="0"/>
        <v/>
      </c>
      <c r="B10" s="68"/>
      <c r="C10" s="96"/>
      <c r="D10" s="93"/>
      <c r="E10" s="93"/>
      <c r="F10" s="94"/>
      <c r="G10" s="22" t="str">
        <f>IF(B10="","",IF(B10="Pflichtkollekte",CONCATENATE(N10,1,VLOOKUP(D10,'Eingabe Zweckbestimmungen'!$M:$O,3,FALSE)),0)*1)</f>
        <v/>
      </c>
      <c r="H10" s="22" t="str">
        <f>IF(B10="","",IF(B10="Zweckgebundene Kollekte",CONCATENATE(N10,2,VLOOKUP(D10,'Eingabe Zweckbestimmungen'!$C:$E,3,FALSE)),0)*1)</f>
        <v/>
      </c>
      <c r="I10" s="22" t="str">
        <f t="shared" si="1"/>
        <v/>
      </c>
      <c r="J10" s="22" t="str">
        <f>IF(B10="","",IF(B10="Zweckgebundene Spende",CONCATENATE(N10,3,VLOOKUP(D10,'Eingabe Zweckbestimmungen'!$C:$E,3,FALSE))*1,0))</f>
        <v/>
      </c>
      <c r="K10" s="22" t="str">
        <f t="shared" si="2"/>
        <v/>
      </c>
      <c r="L10" s="22" t="str">
        <f>IF(B10="","",IF(B10="Freie weiterzuleitende Kollekte",CONCATENATE(N10,4,VLOOKUP(D10,'Eingabe Zweckbestimmungen'!$H:$J,3,FALSE))*1,0))</f>
        <v/>
      </c>
      <c r="M10" s="22"/>
      <c r="N10" t="str">
        <f>IF(F10="","",VLOOKUP(E10,'Stammdaten Girokonten'!I:K,3,FALSE))</f>
        <v/>
      </c>
    </row>
    <row r="11" spans="1:16" x14ac:dyDescent="0.25">
      <c r="A11" t="str">
        <f t="shared" si="0"/>
        <v/>
      </c>
      <c r="B11" s="68"/>
      <c r="C11" s="96" t="str">
        <f t="shared" ref="C11:C36" si="3">IFERROR(VLOOKUP(B11,O:P,2,FALSE),"")</f>
        <v/>
      </c>
      <c r="D11" s="93"/>
      <c r="E11" s="93"/>
      <c r="F11" s="94"/>
      <c r="G11" s="22" t="str">
        <f>IF(B11="","",IF(B11="Pflichtkollekte",CONCATENATE(N11,1,VLOOKUP(D11,'Eingabe Zweckbestimmungen'!$M:$O,3,FALSE)),0)*1)</f>
        <v/>
      </c>
      <c r="H11" s="22" t="str">
        <f>IF(B11="","",IF(B11="Zweckgebundene Kollekte",CONCATENATE(N11,2,VLOOKUP(D11,'Eingabe Zweckbestimmungen'!$C:$E,3,FALSE)),0)*1)</f>
        <v/>
      </c>
      <c r="I11" s="22" t="str">
        <f t="shared" si="1"/>
        <v/>
      </c>
      <c r="J11" s="22" t="str">
        <f>IF(B11="","",IF(B11="Zweckgebundene Spende",CONCATENATE(N11,3,VLOOKUP(D11,'Eingabe Zweckbestimmungen'!$C:$E,3,FALSE))*1,0))</f>
        <v/>
      </c>
      <c r="K11" s="22" t="str">
        <f t="shared" si="2"/>
        <v/>
      </c>
      <c r="L11" s="22" t="str">
        <f>IF(B11="","",IF(B11="Freie weiterzuleitende Kollekte",CONCATENATE(N11,4,VLOOKUP(D11,'Eingabe Zweckbestimmungen'!$H:$J,3,FALSE))*1,0))</f>
        <v/>
      </c>
      <c r="M11" s="22"/>
      <c r="N11" t="str">
        <f>IF(F11="","",VLOOKUP(E11,'Stammdaten Girokonten'!I:K,3,FALSE))</f>
        <v/>
      </c>
    </row>
    <row r="12" spans="1:16" x14ac:dyDescent="0.25">
      <c r="A12" t="str">
        <f t="shared" si="0"/>
        <v/>
      </c>
      <c r="B12" s="68"/>
      <c r="C12" s="96" t="str">
        <f t="shared" si="3"/>
        <v/>
      </c>
      <c r="D12" s="93"/>
      <c r="E12" s="93"/>
      <c r="F12" s="94"/>
      <c r="G12" s="22" t="str">
        <f>IF(B12="","",IF(B12="Pflichtkollekte",CONCATENATE(N12,1,VLOOKUP(D12,'Eingabe Zweckbestimmungen'!$M:$O,3,FALSE)),0)*1)</f>
        <v/>
      </c>
      <c r="H12" s="22" t="str">
        <f>IF(B12="","",IF(B12="Zweckgebundene Kollekte",CONCATENATE(N12,2,VLOOKUP(D12,'Eingabe Zweckbestimmungen'!$C:$E,3,FALSE)),0)*1)</f>
        <v/>
      </c>
      <c r="I12" s="22" t="str">
        <f t="shared" si="1"/>
        <v/>
      </c>
      <c r="J12" s="22" t="str">
        <f>IF(B12="","",IF(B12="Zweckgebundene Spende",CONCATENATE(N12,3,VLOOKUP(D12,'Eingabe Zweckbestimmungen'!$C:$E,3,FALSE))*1,0))</f>
        <v/>
      </c>
      <c r="K12" s="22" t="str">
        <f t="shared" si="2"/>
        <v/>
      </c>
      <c r="L12" s="22" t="str">
        <f>IF(B12="","",IF(B12="Freie weiterzuleitende Kollekte",CONCATENATE(N12,4,VLOOKUP(D12,'Eingabe Zweckbestimmungen'!$H:$J,3,FALSE))*1,0))</f>
        <v/>
      </c>
      <c r="M12" s="22"/>
      <c r="N12" t="str">
        <f>IF(F12="","",VLOOKUP(E12,'Stammdaten Girokonten'!I:K,3,FALSE))</f>
        <v/>
      </c>
    </row>
    <row r="13" spans="1:16" x14ac:dyDescent="0.25">
      <c r="A13" t="str">
        <f t="shared" si="0"/>
        <v/>
      </c>
      <c r="B13" s="68"/>
      <c r="C13" s="96" t="str">
        <f t="shared" si="3"/>
        <v/>
      </c>
      <c r="D13" s="93"/>
      <c r="E13" s="93"/>
      <c r="F13" s="94"/>
      <c r="G13" s="22" t="str">
        <f>IF(B13="","",IF(B13="Pflichtkollekte",CONCATENATE(N13,1,VLOOKUP(D13,'Eingabe Zweckbestimmungen'!$M:$O,3,FALSE)),0)*1)</f>
        <v/>
      </c>
      <c r="H13" s="22" t="str">
        <f>IF(B13="","",IF(B13="Zweckgebundene Kollekte",CONCATENATE(N13,2,VLOOKUP(D13,'Eingabe Zweckbestimmungen'!$C:$E,3,FALSE)),0)*1)</f>
        <v/>
      </c>
      <c r="I13" s="22" t="str">
        <f t="shared" si="1"/>
        <v/>
      </c>
      <c r="J13" s="22" t="str">
        <f>IF(B13="","",IF(B13="Zweckgebundene Spende",CONCATENATE(N13,3,VLOOKUP(D13,'Eingabe Zweckbestimmungen'!$C:$E,3,FALSE))*1,0))</f>
        <v/>
      </c>
      <c r="K13" s="22" t="str">
        <f t="shared" si="2"/>
        <v/>
      </c>
      <c r="L13" s="22" t="str">
        <f>IF(B13="","",IF(B13="Freie weiterzuleitende Kollekte",CONCATENATE(N13,4,VLOOKUP(D13,'Eingabe Zweckbestimmungen'!$H:$J,3,FALSE))*1,0))</f>
        <v/>
      </c>
      <c r="M13" s="22"/>
      <c r="N13" t="str">
        <f>IF(F13="","",VLOOKUP(E13,'Stammdaten Girokonten'!I:K,3,FALSE))</f>
        <v/>
      </c>
      <c r="O13" s="86" t="s">
        <v>8</v>
      </c>
    </row>
    <row r="14" spans="1:16" x14ac:dyDescent="0.25">
      <c r="A14" t="str">
        <f t="shared" si="0"/>
        <v/>
      </c>
      <c r="B14" s="68"/>
      <c r="C14" s="96" t="str">
        <f t="shared" si="3"/>
        <v/>
      </c>
      <c r="D14" s="93"/>
      <c r="E14" s="93"/>
      <c r="F14" s="94"/>
      <c r="G14" s="22" t="str">
        <f>IF(B14="","",IF(B14="Pflichtkollekte",CONCATENATE(N14,1,VLOOKUP(D14,'Eingabe Zweckbestimmungen'!$M:$O,3,FALSE)),0)*1)</f>
        <v/>
      </c>
      <c r="H14" s="22" t="str">
        <f>IF(B14="","",IF(B14="Zweckgebundene Kollekte",CONCATENATE(N14,2,VLOOKUP(D14,'Eingabe Zweckbestimmungen'!$C:$E,3,FALSE)),0)*1)</f>
        <v/>
      </c>
      <c r="I14" s="22" t="str">
        <f t="shared" si="1"/>
        <v/>
      </c>
      <c r="J14" s="22" t="str">
        <f>IF(B14="","",IF(B14="Zweckgebundene Spende",CONCATENATE(N14,3,VLOOKUP(D14,'Eingabe Zweckbestimmungen'!$C:$E,3,FALSE))*1,0))</f>
        <v/>
      </c>
      <c r="K14" s="22" t="str">
        <f t="shared" si="2"/>
        <v/>
      </c>
      <c r="L14" s="22" t="str">
        <f>IF(B14="","",IF(B14="Freie weiterzuleitende Kollekte",CONCATENATE(N14,4,VLOOKUP(D14,'Eingabe Zweckbestimmungen'!$H:$J,3,FALSE))*1,0))</f>
        <v/>
      </c>
      <c r="M14" s="22"/>
      <c r="N14" t="str">
        <f>IF(F14="","",VLOOKUP(E14,'Stammdaten Girokonten'!I:K,3,FALSE))</f>
        <v/>
      </c>
      <c r="O14" s="86" t="s">
        <v>9</v>
      </c>
    </row>
    <row r="15" spans="1:16" x14ac:dyDescent="0.25">
      <c r="A15" t="str">
        <f t="shared" si="0"/>
        <v/>
      </c>
      <c r="B15" s="68"/>
      <c r="C15" s="96" t="str">
        <f t="shared" si="3"/>
        <v/>
      </c>
      <c r="D15" s="93"/>
      <c r="E15" s="93"/>
      <c r="F15" s="94"/>
      <c r="G15" s="22" t="str">
        <f>IF(B15="","",IF(B15="Pflichtkollekte",CONCATENATE(N15,1,VLOOKUP(D15,'Eingabe Zweckbestimmungen'!$M:$O,3,FALSE)),0)*1)</f>
        <v/>
      </c>
      <c r="H15" s="22" t="str">
        <f>IF(B15="","",IF(B15="Zweckgebundene Kollekte",CONCATENATE(N15,2,VLOOKUP(D15,'Eingabe Zweckbestimmungen'!$C:$E,3,FALSE)),0)*1)</f>
        <v/>
      </c>
      <c r="I15" s="22" t="str">
        <f t="shared" si="1"/>
        <v/>
      </c>
      <c r="J15" s="22" t="str">
        <f>IF(B15="","",IF(B15="Zweckgebundene Spende",CONCATENATE(N15,3,VLOOKUP(D15,'Eingabe Zweckbestimmungen'!$C:$E,3,FALSE))*1,0))</f>
        <v/>
      </c>
      <c r="K15" s="22" t="str">
        <f t="shared" si="2"/>
        <v/>
      </c>
      <c r="L15" s="22" t="str">
        <f>IF(B15="","",IF(B15="Freie weiterzuleitende Kollekte",CONCATENATE(N15,4,VLOOKUP(D15,'Eingabe Zweckbestimmungen'!$H:$J,3,FALSE))*1,0))</f>
        <v/>
      </c>
      <c r="M15" s="22"/>
      <c r="N15" t="str">
        <f>IF(F15="","",VLOOKUP(E15,'Stammdaten Girokonten'!I:K,3,FALSE))</f>
        <v/>
      </c>
    </row>
    <row r="16" spans="1:16" x14ac:dyDescent="0.25">
      <c r="A16" t="str">
        <f t="shared" si="0"/>
        <v/>
      </c>
      <c r="B16" s="68"/>
      <c r="C16" s="96" t="str">
        <f t="shared" si="3"/>
        <v/>
      </c>
      <c r="D16" s="93"/>
      <c r="E16" s="93"/>
      <c r="F16" s="94"/>
      <c r="G16" s="22" t="str">
        <f>IF(B16="","",IF(B16="Pflichtkollekte",CONCATENATE(N16,1,VLOOKUP(D16,'Eingabe Zweckbestimmungen'!$M:$O,3,FALSE)),0)*1)</f>
        <v/>
      </c>
      <c r="H16" s="22" t="str">
        <f>IF(B16="","",IF(B16="Zweckgebundene Kollekte",CONCATENATE(N16,2,VLOOKUP(D16,'Eingabe Zweckbestimmungen'!$C:$E,3,FALSE)),0)*1)</f>
        <v/>
      </c>
      <c r="I16" s="22" t="str">
        <f t="shared" si="1"/>
        <v/>
      </c>
      <c r="J16" s="22" t="str">
        <f>IF(B16="","",IF(B16="Zweckgebundene Spende",CONCATENATE(N16,3,VLOOKUP(D16,'Eingabe Zweckbestimmungen'!$C:$E,3,FALSE))*1,0))</f>
        <v/>
      </c>
      <c r="K16" s="22" t="str">
        <f t="shared" si="2"/>
        <v/>
      </c>
      <c r="L16" s="22" t="str">
        <f>IF(B16="","",IF(B16="Freie weiterzuleitende Kollekte",CONCATENATE(N16,4,VLOOKUP(D16,'Eingabe Zweckbestimmungen'!$H:$J,3,FALSE))*1,0))</f>
        <v/>
      </c>
      <c r="M16" s="22"/>
      <c r="N16" t="str">
        <f>IF(F16="","",VLOOKUP(E16,'Stammdaten Girokonten'!I:K,3,FALSE))</f>
        <v/>
      </c>
    </row>
    <row r="17" spans="1:14" x14ac:dyDescent="0.25">
      <c r="A17" t="str">
        <f t="shared" si="0"/>
        <v/>
      </c>
      <c r="B17" s="68"/>
      <c r="C17" s="96" t="str">
        <f t="shared" si="3"/>
        <v/>
      </c>
      <c r="D17" s="93"/>
      <c r="E17" s="93"/>
      <c r="F17" s="94"/>
      <c r="G17" s="22" t="str">
        <f>IF(B17="","",IF(B17="Pflichtkollekte",CONCATENATE(N17,1,VLOOKUP(D17,'Eingabe Zweckbestimmungen'!$M:$O,3,FALSE)),0)*1)</f>
        <v/>
      </c>
      <c r="H17" s="22" t="str">
        <f>IF(B17="","",IF(B17="Zweckgebundene Kollekte",CONCATENATE(N17,2,VLOOKUP(D17,'Eingabe Zweckbestimmungen'!$C:$E,3,FALSE)),0)*1)</f>
        <v/>
      </c>
      <c r="I17" s="22" t="str">
        <f t="shared" si="1"/>
        <v/>
      </c>
      <c r="J17" s="22" t="str">
        <f>IF(B17="","",IF(B17="Zweckgebundene Spende",CONCATENATE(N17,3,VLOOKUP(D17,'Eingabe Zweckbestimmungen'!$C:$E,3,FALSE))*1,0))</f>
        <v/>
      </c>
      <c r="K17" s="22" t="str">
        <f t="shared" si="2"/>
        <v/>
      </c>
      <c r="L17" s="22" t="str">
        <f>IF(B17="","",IF(B17="Freie weiterzuleitende Kollekte",CONCATENATE(N17,4,VLOOKUP(D17,'Eingabe Zweckbestimmungen'!$H:$J,3,FALSE))*1,0))</f>
        <v/>
      </c>
      <c r="M17" s="22"/>
      <c r="N17" t="str">
        <f>IF(F17="","",VLOOKUP(E17,'Stammdaten Girokonten'!I:K,3,FALSE))</f>
        <v/>
      </c>
    </row>
    <row r="18" spans="1:14" x14ac:dyDescent="0.25">
      <c r="A18" t="str">
        <f t="shared" si="0"/>
        <v/>
      </c>
      <c r="B18" s="68"/>
      <c r="C18" s="96" t="str">
        <f t="shared" si="3"/>
        <v/>
      </c>
      <c r="D18" s="93"/>
      <c r="E18" s="93"/>
      <c r="F18" s="94"/>
      <c r="G18" s="22" t="str">
        <f>IF(B18="","",IF(B18="Pflichtkollekte",CONCATENATE(N18,1,VLOOKUP(D18,'Eingabe Zweckbestimmungen'!$M:$O,3,FALSE)),0)*1)</f>
        <v/>
      </c>
      <c r="H18" s="22" t="str">
        <f>IF(B18="","",IF(B18="Zweckgebundene Kollekte",CONCATENATE(N18,2,VLOOKUP(D18,'Eingabe Zweckbestimmungen'!$C:$E,3,FALSE)),0)*1)</f>
        <v/>
      </c>
      <c r="I18" s="22" t="str">
        <f t="shared" si="1"/>
        <v/>
      </c>
      <c r="J18" s="22" t="str">
        <f>IF(B18="","",IF(B18="Zweckgebundene Spende",CONCATENATE(N18,3,VLOOKUP(D18,'Eingabe Zweckbestimmungen'!$C:$E,3,FALSE))*1,0))</f>
        <v/>
      </c>
      <c r="K18" s="22" t="str">
        <f t="shared" si="2"/>
        <v/>
      </c>
      <c r="L18" s="22" t="str">
        <f>IF(B18="","",IF(B18="Freie weiterzuleitende Kollekte",CONCATENATE(N18,4,VLOOKUP(D18,'Eingabe Zweckbestimmungen'!$H:$J,3,FALSE))*1,0))</f>
        <v/>
      </c>
      <c r="M18" s="22"/>
      <c r="N18" t="str">
        <f>IF(F18="","",VLOOKUP(E18,'Stammdaten Girokonten'!I:K,3,FALSE))</f>
        <v/>
      </c>
    </row>
    <row r="19" spans="1:14" x14ac:dyDescent="0.25">
      <c r="A19" t="str">
        <f t="shared" si="0"/>
        <v/>
      </c>
      <c r="B19" s="68"/>
      <c r="C19" s="96" t="str">
        <f t="shared" si="3"/>
        <v/>
      </c>
      <c r="D19" s="93"/>
      <c r="E19" s="93"/>
      <c r="F19" s="94"/>
      <c r="G19" s="22" t="str">
        <f>IF(B19="","",IF(B19="Pflichtkollekte",CONCATENATE(N19,1,VLOOKUP(D19,'Eingabe Zweckbestimmungen'!$M:$O,3,FALSE)),0)*1)</f>
        <v/>
      </c>
      <c r="H19" s="22" t="str">
        <f>IF(B19="","",IF(B19="Zweckgebundene Kollekte",CONCATENATE(N19,2,VLOOKUP(D19,'Eingabe Zweckbestimmungen'!$C:$E,3,FALSE)),0)*1)</f>
        <v/>
      </c>
      <c r="I19" s="22" t="str">
        <f t="shared" si="1"/>
        <v/>
      </c>
      <c r="J19" s="22" t="str">
        <f>IF(B19="","",IF(B19="Zweckgebundene Spende",CONCATENATE(N19,3,VLOOKUP(D19,'Eingabe Zweckbestimmungen'!$C:$E,3,FALSE))*1,0))</f>
        <v/>
      </c>
      <c r="K19" s="22" t="str">
        <f t="shared" si="2"/>
        <v/>
      </c>
      <c r="L19" s="22" t="str">
        <f>IF(B19="","",IF(B19="Freie weiterzuleitende Kollekte",CONCATENATE(N19,4,VLOOKUP(D19,'Eingabe Zweckbestimmungen'!$H:$J,3,FALSE))*1,0))</f>
        <v/>
      </c>
      <c r="M19" s="22"/>
      <c r="N19" t="str">
        <f>IF(F19="","",VLOOKUP(E19,'Stammdaten Girokonten'!I:K,3,FALSE))</f>
        <v/>
      </c>
    </row>
    <row r="20" spans="1:14" x14ac:dyDescent="0.25">
      <c r="A20" t="str">
        <f t="shared" si="0"/>
        <v/>
      </c>
      <c r="B20" s="68"/>
      <c r="C20" s="96" t="str">
        <f t="shared" si="3"/>
        <v/>
      </c>
      <c r="D20" s="93"/>
      <c r="E20" s="93"/>
      <c r="F20" s="94"/>
      <c r="G20" s="22" t="str">
        <f>IF(B20="","",IF(B20="Pflichtkollekte",CONCATENATE(N20,1,VLOOKUP(D20,'Eingabe Zweckbestimmungen'!$M:$O,3,FALSE)),0)*1)</f>
        <v/>
      </c>
      <c r="H20" s="22" t="str">
        <f>IF(B20="","",IF(B20="Zweckgebundene Kollekte",CONCATENATE(N20,2,VLOOKUP(D20,'Eingabe Zweckbestimmungen'!$C:$E,3,FALSE)),0)*1)</f>
        <v/>
      </c>
      <c r="I20" s="22" t="str">
        <f t="shared" si="1"/>
        <v/>
      </c>
      <c r="J20" s="22" t="str">
        <f>IF(B20="","",IF(B20="Zweckgebundene Spende",CONCATENATE(N20,3,VLOOKUP(D20,'Eingabe Zweckbestimmungen'!$C:$E,3,FALSE))*1,0))</f>
        <v/>
      </c>
      <c r="K20" s="22" t="str">
        <f t="shared" si="2"/>
        <v/>
      </c>
      <c r="L20" s="22" t="str">
        <f>IF(B20="","",IF(B20="Freie weiterzuleitende Kollekte",CONCATENATE(N20,4,VLOOKUP(D20,'Eingabe Zweckbestimmungen'!$H:$J,3,FALSE))*1,0))</f>
        <v/>
      </c>
      <c r="M20" s="22"/>
      <c r="N20" t="str">
        <f>IF(F20="","",VLOOKUP(E20,'Stammdaten Girokonten'!I:K,3,FALSE))</f>
        <v/>
      </c>
    </row>
    <row r="21" spans="1:14" x14ac:dyDescent="0.25">
      <c r="A21" t="str">
        <f t="shared" si="0"/>
        <v/>
      </c>
      <c r="B21" s="68"/>
      <c r="C21" s="96" t="str">
        <f t="shared" si="3"/>
        <v/>
      </c>
      <c r="D21" s="93"/>
      <c r="E21" s="93"/>
      <c r="F21" s="94"/>
      <c r="G21" s="22" t="str">
        <f>IF(B21="","",IF(B21="Pflichtkollekte",CONCATENATE(N21,1,VLOOKUP(D21,'Eingabe Zweckbestimmungen'!$M:$O,3,FALSE)),0)*1)</f>
        <v/>
      </c>
      <c r="H21" s="22" t="str">
        <f>IF(B21="","",IF(B21="Zweckgebundene Kollekte",CONCATENATE(N21,2,VLOOKUP(D21,'Eingabe Zweckbestimmungen'!$C:$E,3,FALSE)),0)*1)</f>
        <v/>
      </c>
      <c r="I21" s="22" t="str">
        <f t="shared" si="1"/>
        <v/>
      </c>
      <c r="J21" s="22" t="str">
        <f>IF(B21="","",IF(B21="Zweckgebundene Spende",CONCATENATE(N21,3,VLOOKUP(D21,'Eingabe Zweckbestimmungen'!$C:$E,3,FALSE))*1,0))</f>
        <v/>
      </c>
      <c r="K21" s="22" t="str">
        <f t="shared" si="2"/>
        <v/>
      </c>
      <c r="L21" s="22" t="str">
        <f>IF(B21="","",IF(B21="Freie weiterzuleitende Kollekte",CONCATENATE(N21,4,VLOOKUP(D21,'Eingabe Zweckbestimmungen'!$H:$J,3,FALSE))*1,0))</f>
        <v/>
      </c>
      <c r="M21" s="22"/>
      <c r="N21" t="str">
        <f>IF(F21="","",VLOOKUP(E21,'Stammdaten Girokonten'!I:K,3,FALSE))</f>
        <v/>
      </c>
    </row>
    <row r="22" spans="1:14" x14ac:dyDescent="0.25">
      <c r="A22" t="str">
        <f t="shared" si="0"/>
        <v/>
      </c>
      <c r="B22" s="68"/>
      <c r="C22" s="96" t="str">
        <f t="shared" si="3"/>
        <v/>
      </c>
      <c r="D22" s="93"/>
      <c r="E22" s="93"/>
      <c r="F22" s="94"/>
      <c r="G22" s="22" t="str">
        <f>IF(B22="","",IF(B22="Pflichtkollekte",CONCATENATE(N22,1,VLOOKUP(D22,'Eingabe Zweckbestimmungen'!$M:$O,3,FALSE)),0)*1)</f>
        <v/>
      </c>
      <c r="H22" s="22" t="str">
        <f>IF(B22="","",IF(B22="Zweckgebundene Kollekte",CONCATENATE(N22,2,VLOOKUP(D22,'Eingabe Zweckbestimmungen'!$C:$E,3,FALSE)),0)*1)</f>
        <v/>
      </c>
      <c r="I22" s="22" t="str">
        <f t="shared" si="1"/>
        <v/>
      </c>
      <c r="J22" s="22" t="str">
        <f>IF(B22="","",IF(B22="Zweckgebundene Spende",CONCATENATE(N22,3,VLOOKUP(D22,'Eingabe Zweckbestimmungen'!$C:$E,3,FALSE))*1,0))</f>
        <v/>
      </c>
      <c r="K22" s="22" t="str">
        <f t="shared" si="2"/>
        <v/>
      </c>
      <c r="L22" s="22" t="str">
        <f>IF(B22="","",IF(B22="Freie weiterzuleitende Kollekte",CONCATENATE(N22,4,VLOOKUP(D22,'Eingabe Zweckbestimmungen'!$H:$J,3,FALSE))*1,0))</f>
        <v/>
      </c>
      <c r="M22" s="22"/>
      <c r="N22" t="str">
        <f>IF(F22="","",VLOOKUP(E22,'Stammdaten Girokonten'!I:K,3,FALSE))</f>
        <v/>
      </c>
    </row>
    <row r="23" spans="1:14" x14ac:dyDescent="0.25">
      <c r="A23" t="str">
        <f t="shared" si="0"/>
        <v/>
      </c>
      <c r="B23" s="68"/>
      <c r="C23" s="96" t="str">
        <f t="shared" si="3"/>
        <v/>
      </c>
      <c r="D23" s="93"/>
      <c r="E23" s="93"/>
      <c r="F23" s="94"/>
      <c r="G23" s="22" t="str">
        <f>IF(B23="","",IF(B23="Pflichtkollekte",CONCATENATE(N23,1,VLOOKUP(D23,'Eingabe Zweckbestimmungen'!$M:$O,3,FALSE)),0)*1)</f>
        <v/>
      </c>
      <c r="H23" s="22" t="str">
        <f>IF(B23="","",IF(B23="Zweckgebundene Kollekte",CONCATENATE(N23,2,VLOOKUP(D23,'Eingabe Zweckbestimmungen'!$C:$E,3,FALSE)),0)*1)</f>
        <v/>
      </c>
      <c r="I23" s="22" t="str">
        <f t="shared" si="1"/>
        <v/>
      </c>
      <c r="J23" s="22" t="str">
        <f>IF(B23="","",IF(B23="Zweckgebundene Spende",CONCATENATE(N23,3,VLOOKUP(D23,'Eingabe Zweckbestimmungen'!$C:$E,3,FALSE))*1,0))</f>
        <v/>
      </c>
      <c r="K23" s="22" t="str">
        <f t="shared" si="2"/>
        <v/>
      </c>
      <c r="L23" s="22" t="str">
        <f>IF(B23="","",IF(B23="Freie weiterzuleitende Kollekte",CONCATENATE(N23,4,VLOOKUP(D23,'Eingabe Zweckbestimmungen'!$H:$J,3,FALSE))*1,0))</f>
        <v/>
      </c>
      <c r="M23" s="22"/>
      <c r="N23" t="str">
        <f>IF(F23="","",VLOOKUP(E23,'Stammdaten Girokonten'!I:K,3,FALSE))</f>
        <v/>
      </c>
    </row>
    <row r="24" spans="1:14" x14ac:dyDescent="0.25">
      <c r="A24" t="str">
        <f t="shared" si="0"/>
        <v/>
      </c>
      <c r="B24" s="68"/>
      <c r="C24" s="96" t="str">
        <f t="shared" si="3"/>
        <v/>
      </c>
      <c r="D24" s="93"/>
      <c r="E24" s="93"/>
      <c r="F24" s="94"/>
      <c r="G24" s="22" t="str">
        <f>IF(B24="","",IF(B24="Pflichtkollekte",CONCATENATE(N24,1,VLOOKUP(D24,'Eingabe Zweckbestimmungen'!$M:$O,3,FALSE)),0)*1)</f>
        <v/>
      </c>
      <c r="H24" s="22" t="str">
        <f>IF(B24="","",IF(B24="Zweckgebundene Kollekte",CONCATENATE(N24,2,VLOOKUP(D24,'Eingabe Zweckbestimmungen'!$C:$E,3,FALSE)),0)*1)</f>
        <v/>
      </c>
      <c r="I24" s="22" t="str">
        <f t="shared" si="1"/>
        <v/>
      </c>
      <c r="J24" s="22" t="str">
        <f>IF(B24="","",IF(B24="Zweckgebundene Spende",CONCATENATE(N24,3,VLOOKUP(D24,'Eingabe Zweckbestimmungen'!$C:$E,3,FALSE))*1,0))</f>
        <v/>
      </c>
      <c r="K24" s="22" t="str">
        <f t="shared" si="2"/>
        <v/>
      </c>
      <c r="L24" s="22" t="str">
        <f>IF(B24="","",IF(B24="Freie weiterzuleitende Kollekte",CONCATENATE(N24,4,VLOOKUP(D24,'Eingabe Zweckbestimmungen'!$H:$J,3,FALSE))*1,0))</f>
        <v/>
      </c>
      <c r="M24" s="22"/>
      <c r="N24" t="str">
        <f>IF(F24="","",VLOOKUP(E24,'Stammdaten Girokonten'!I:K,3,FALSE))</f>
        <v/>
      </c>
    </row>
    <row r="25" spans="1:14" x14ac:dyDescent="0.25">
      <c r="A25" t="str">
        <f t="shared" si="0"/>
        <v/>
      </c>
      <c r="B25" s="68"/>
      <c r="C25" s="96" t="str">
        <f t="shared" si="3"/>
        <v/>
      </c>
      <c r="D25" s="93"/>
      <c r="E25" s="93"/>
      <c r="F25" s="94"/>
      <c r="G25" s="22" t="str">
        <f>IF(B25="","",IF(B25="Pflichtkollekte",CONCATENATE(N25,1,VLOOKUP(D25,'Eingabe Zweckbestimmungen'!$M:$O,3,FALSE)),0)*1)</f>
        <v/>
      </c>
      <c r="H25" s="22" t="str">
        <f>IF(B25="","",IF(B25="Zweckgebundene Kollekte",CONCATENATE(N25,2,VLOOKUP(D25,'Eingabe Zweckbestimmungen'!$C:$E,3,FALSE)),0)*1)</f>
        <v/>
      </c>
      <c r="I25" s="22" t="str">
        <f t="shared" si="1"/>
        <v/>
      </c>
      <c r="J25" s="22" t="str">
        <f>IF(B25="","",IF(B25="Zweckgebundene Spende",CONCATENATE(N25,3,VLOOKUP(D25,'Eingabe Zweckbestimmungen'!$C:$E,3,FALSE))*1,0))</f>
        <v/>
      </c>
      <c r="K25" s="22" t="str">
        <f t="shared" si="2"/>
        <v/>
      </c>
      <c r="L25" s="22" t="str">
        <f>IF(B25="","",IF(B25="Freie weiterzuleitende Kollekte",CONCATENATE(N25,4,VLOOKUP(D25,'Eingabe Zweckbestimmungen'!$H:$J,3,FALSE))*1,0))</f>
        <v/>
      </c>
      <c r="M25" s="22"/>
      <c r="N25" t="str">
        <f>IF(F25="","",VLOOKUP(E25,'Stammdaten Girokonten'!I:K,3,FALSE))</f>
        <v/>
      </c>
    </row>
    <row r="26" spans="1:14" x14ac:dyDescent="0.25">
      <c r="A26" t="str">
        <f t="shared" si="0"/>
        <v/>
      </c>
      <c r="B26" s="68"/>
      <c r="C26" s="96" t="str">
        <f t="shared" si="3"/>
        <v/>
      </c>
      <c r="D26" s="93"/>
      <c r="E26" s="93"/>
      <c r="F26" s="94"/>
      <c r="G26" s="22" t="str">
        <f>IF(B26="","",IF(B26="Pflichtkollekte",CONCATENATE(N26,1,VLOOKUP(D26,'Eingabe Zweckbestimmungen'!$M:$O,3,FALSE)),0)*1)</f>
        <v/>
      </c>
      <c r="H26" s="22" t="str">
        <f>IF(B26="","",IF(B26="Zweckgebundene Kollekte",CONCATENATE(N26,2,VLOOKUP(D26,'Eingabe Zweckbestimmungen'!$C:$E,3,FALSE)),0)*1)</f>
        <v/>
      </c>
      <c r="I26" s="22" t="str">
        <f t="shared" si="1"/>
        <v/>
      </c>
      <c r="J26" s="22" t="str">
        <f>IF(B26="","",IF(B26="Zweckgebundene Spende",CONCATENATE(N26,3,VLOOKUP(D26,'Eingabe Zweckbestimmungen'!$C:$E,3,FALSE))*1,0))</f>
        <v/>
      </c>
      <c r="K26" s="22" t="str">
        <f t="shared" si="2"/>
        <v/>
      </c>
      <c r="L26" s="22" t="str">
        <f>IF(B26="","",IF(B26="Freie weiterzuleitende Kollekte",CONCATENATE(N26,4,VLOOKUP(D26,'Eingabe Zweckbestimmungen'!$H:$J,3,FALSE))*1,0))</f>
        <v/>
      </c>
      <c r="M26" s="22"/>
      <c r="N26" t="str">
        <f>IF(F26="","",VLOOKUP(E26,'Stammdaten Girokonten'!I:K,3,FALSE))</f>
        <v/>
      </c>
    </row>
    <row r="27" spans="1:14" x14ac:dyDescent="0.25">
      <c r="A27" t="str">
        <f t="shared" si="0"/>
        <v/>
      </c>
      <c r="B27" s="68"/>
      <c r="C27" s="96" t="str">
        <f t="shared" si="3"/>
        <v/>
      </c>
      <c r="D27" s="93"/>
      <c r="E27" s="93"/>
      <c r="F27" s="94"/>
      <c r="G27" s="22" t="str">
        <f>IF(B27="","",IF(B27="Pflichtkollekte",CONCATENATE(N27,1,VLOOKUP(D27,'Eingabe Zweckbestimmungen'!$M:$O,3,FALSE)),0)*1)</f>
        <v/>
      </c>
      <c r="H27" s="22" t="str">
        <f>IF(B27="","",IF(B27="Zweckgebundene Kollekte",CONCATENATE(N27,2,VLOOKUP(D27,'Eingabe Zweckbestimmungen'!$C:$E,3,FALSE)),0)*1)</f>
        <v/>
      </c>
      <c r="I27" s="22" t="str">
        <f t="shared" si="1"/>
        <v/>
      </c>
      <c r="J27" s="22" t="str">
        <f>IF(B27="","",IF(B27="Zweckgebundene Spende",CONCATENATE(N27,3,VLOOKUP(D27,'Eingabe Zweckbestimmungen'!$C:$E,3,FALSE))*1,0))</f>
        <v/>
      </c>
      <c r="K27" s="22" t="str">
        <f t="shared" si="2"/>
        <v/>
      </c>
      <c r="L27" s="22" t="str">
        <f>IF(B27="","",IF(B27="Freie weiterzuleitende Kollekte",CONCATENATE(N27,4,VLOOKUP(D27,'Eingabe Zweckbestimmungen'!$H:$J,3,FALSE))*1,0))</f>
        <v/>
      </c>
      <c r="M27" s="22"/>
      <c r="N27" t="str">
        <f>IF(F27="","",VLOOKUP(E27,'Stammdaten Girokonten'!I:K,3,FALSE))</f>
        <v/>
      </c>
    </row>
    <row r="28" spans="1:14" x14ac:dyDescent="0.25">
      <c r="A28" t="str">
        <f t="shared" si="0"/>
        <v/>
      </c>
      <c r="B28" s="68"/>
      <c r="C28" s="96" t="str">
        <f t="shared" si="3"/>
        <v/>
      </c>
      <c r="D28" s="93"/>
      <c r="E28" s="93"/>
      <c r="F28" s="94"/>
      <c r="G28" s="22" t="str">
        <f>IF(B28="","",IF(B28="Pflichtkollekte",CONCATENATE(N28,1,VLOOKUP(D28,'Eingabe Zweckbestimmungen'!$M:$O,3,FALSE)),0)*1)</f>
        <v/>
      </c>
      <c r="H28" s="22" t="str">
        <f>IF(B28="","",IF(B28="Zweckgebundene Kollekte",CONCATENATE(N28,2,VLOOKUP(D28,'Eingabe Zweckbestimmungen'!$C:$E,3,FALSE)),0)*1)</f>
        <v/>
      </c>
      <c r="I28" s="22" t="str">
        <f t="shared" si="1"/>
        <v/>
      </c>
      <c r="J28" s="22" t="str">
        <f>IF(B28="","",IF(B28="Zweckgebundene Spende",CONCATENATE(N28,3,VLOOKUP(D28,'Eingabe Zweckbestimmungen'!$C:$E,3,FALSE))*1,0))</f>
        <v/>
      </c>
      <c r="K28" s="22" t="str">
        <f t="shared" si="2"/>
        <v/>
      </c>
      <c r="L28" s="22" t="str">
        <f>IF(B28="","",IF(B28="Freie weiterzuleitende Kollekte",CONCATENATE(N28,4,VLOOKUP(D28,'Eingabe Zweckbestimmungen'!$H:$J,3,FALSE))*1,0))</f>
        <v/>
      </c>
      <c r="M28" s="22"/>
      <c r="N28" t="str">
        <f>IF(F28="","",VLOOKUP(E28,'Stammdaten Girokonten'!I:K,3,FALSE))</f>
        <v/>
      </c>
    </row>
    <row r="29" spans="1:14" x14ac:dyDescent="0.25">
      <c r="A29" t="str">
        <f t="shared" si="0"/>
        <v/>
      </c>
      <c r="B29" s="68"/>
      <c r="C29" s="96" t="str">
        <f t="shared" si="3"/>
        <v/>
      </c>
      <c r="D29" s="93"/>
      <c r="E29" s="93"/>
      <c r="F29" s="94"/>
      <c r="G29" s="22" t="str">
        <f>IF(B29="","",IF(B29="Pflichtkollekte",CONCATENATE(N29,1,VLOOKUP(D29,'Eingabe Zweckbestimmungen'!$M:$O,3,FALSE)),0)*1)</f>
        <v/>
      </c>
      <c r="H29" s="22" t="str">
        <f>IF(B29="","",IF(B29="Zweckgebundene Kollekte",CONCATENATE(N29,2,VLOOKUP(D29,'Eingabe Zweckbestimmungen'!$C:$E,3,FALSE)),0)*1)</f>
        <v/>
      </c>
      <c r="I29" s="22" t="str">
        <f t="shared" si="1"/>
        <v/>
      </c>
      <c r="J29" s="22" t="str">
        <f>IF(B29="","",IF(B29="Zweckgebundene Spende",CONCATENATE(N29,3,VLOOKUP(D29,'Eingabe Zweckbestimmungen'!$C:$E,3,FALSE))*1,0))</f>
        <v/>
      </c>
      <c r="K29" s="22" t="str">
        <f t="shared" si="2"/>
        <v/>
      </c>
      <c r="L29" s="22" t="str">
        <f>IF(B29="","",IF(B29="Freie weiterzuleitende Kollekte",CONCATENATE(N29,4,VLOOKUP(D29,'Eingabe Zweckbestimmungen'!$H:$J,3,FALSE))*1,0))</f>
        <v/>
      </c>
      <c r="M29" s="22"/>
      <c r="N29" t="str">
        <f>IF(F29="","",VLOOKUP(E29,'Stammdaten Girokonten'!I:K,3,FALSE))</f>
        <v/>
      </c>
    </row>
    <row r="30" spans="1:14" x14ac:dyDescent="0.25">
      <c r="A30" t="str">
        <f t="shared" si="0"/>
        <v/>
      </c>
      <c r="B30" s="68"/>
      <c r="C30" s="96" t="str">
        <f t="shared" si="3"/>
        <v/>
      </c>
      <c r="D30" s="93"/>
      <c r="E30" s="93"/>
      <c r="F30" s="94"/>
      <c r="G30" s="22" t="str">
        <f>IF(B30="","",IF(B30="Pflichtkollekte",CONCATENATE(N30,1,VLOOKUP(D30,'Eingabe Zweckbestimmungen'!$M:$O,3,FALSE)),0)*1)</f>
        <v/>
      </c>
      <c r="H30" s="22" t="str">
        <f>IF(B30="","",IF(B30="Zweckgebundene Kollekte",CONCATENATE(N30,2,VLOOKUP(D30,'Eingabe Zweckbestimmungen'!$C:$E,3,FALSE)),0)*1)</f>
        <v/>
      </c>
      <c r="I30" s="22" t="str">
        <f t="shared" si="1"/>
        <v/>
      </c>
      <c r="J30" s="22" t="str">
        <f>IF(B30="","",IF(B30="Zweckgebundene Spende",CONCATENATE(N30,3,VLOOKUP(D30,'Eingabe Zweckbestimmungen'!$C:$E,3,FALSE))*1,0))</f>
        <v/>
      </c>
      <c r="K30" s="22" t="str">
        <f t="shared" si="2"/>
        <v/>
      </c>
      <c r="L30" s="22" t="str">
        <f>IF(B30="","",IF(B30="Freie weiterzuleitende Kollekte",CONCATENATE(N30,4,VLOOKUP(D30,'Eingabe Zweckbestimmungen'!$H:$J,3,FALSE))*1,0))</f>
        <v/>
      </c>
      <c r="M30" s="22"/>
      <c r="N30" t="str">
        <f>IF(F30="","",VLOOKUP(E30,'Stammdaten Girokonten'!I:K,3,FALSE))</f>
        <v/>
      </c>
    </row>
    <row r="31" spans="1:14" x14ac:dyDescent="0.25">
      <c r="A31" t="str">
        <f t="shared" si="0"/>
        <v/>
      </c>
      <c r="B31" s="68"/>
      <c r="C31" s="96" t="str">
        <f t="shared" si="3"/>
        <v/>
      </c>
      <c r="D31" s="93"/>
      <c r="E31" s="93"/>
      <c r="F31" s="94"/>
      <c r="G31" s="22" t="str">
        <f>IF(B31="","",IF(B31="Pflichtkollekte",CONCATENATE(N31,1,VLOOKUP(D31,'Eingabe Zweckbestimmungen'!$M:$O,3,FALSE)),0)*1)</f>
        <v/>
      </c>
      <c r="H31" s="22" t="str">
        <f>IF(B31="","",IF(B31="Zweckgebundene Kollekte",CONCATENATE(N31,2,VLOOKUP(D31,'Eingabe Zweckbestimmungen'!$C:$E,3,FALSE)),0)*1)</f>
        <v/>
      </c>
      <c r="I31" s="22" t="str">
        <f t="shared" si="1"/>
        <v/>
      </c>
      <c r="J31" s="22" t="str">
        <f>IF(B31="","",IF(B31="Zweckgebundene Spende",CONCATENATE(N31,3,VLOOKUP(D31,'Eingabe Zweckbestimmungen'!$C:$E,3,FALSE))*1,0))</f>
        <v/>
      </c>
      <c r="K31" s="22" t="str">
        <f t="shared" si="2"/>
        <v/>
      </c>
      <c r="L31" s="22" t="str">
        <f>IF(B31="","",IF(B31="Freie weiterzuleitende Kollekte",CONCATENATE(N31,4,VLOOKUP(D31,'Eingabe Zweckbestimmungen'!$H:$J,3,FALSE))*1,0))</f>
        <v/>
      </c>
      <c r="M31" s="22"/>
      <c r="N31" t="str">
        <f>IF(F31="","",VLOOKUP(E31,'Stammdaten Girokonten'!I:K,3,FALSE))</f>
        <v/>
      </c>
    </row>
    <row r="32" spans="1:14" x14ac:dyDescent="0.25">
      <c r="A32" t="str">
        <f t="shared" si="0"/>
        <v/>
      </c>
      <c r="B32" s="68"/>
      <c r="C32" s="96" t="str">
        <f t="shared" si="3"/>
        <v/>
      </c>
      <c r="D32" s="93"/>
      <c r="E32" s="93"/>
      <c r="F32" s="94"/>
      <c r="G32" s="22" t="str">
        <f>IF(B32="","",IF(B32="Pflichtkollekte",CONCATENATE(N32,1,VLOOKUP(D32,'Eingabe Zweckbestimmungen'!$M:$O,3,FALSE)),0)*1)</f>
        <v/>
      </c>
      <c r="H32" s="22" t="str">
        <f>IF(B32="","",IF(B32="Zweckgebundene Kollekte",CONCATENATE(N32,2,VLOOKUP(D32,'Eingabe Zweckbestimmungen'!$C:$E,3,FALSE)),0)*1)</f>
        <v/>
      </c>
      <c r="I32" s="22" t="str">
        <f t="shared" si="1"/>
        <v/>
      </c>
      <c r="J32" s="22" t="str">
        <f>IF(B32="","",IF(B32="Zweckgebundene Spende",CONCATENATE(N32,3,VLOOKUP(D32,'Eingabe Zweckbestimmungen'!$C:$E,3,FALSE))*1,0))</f>
        <v/>
      </c>
      <c r="K32" s="22" t="str">
        <f t="shared" si="2"/>
        <v/>
      </c>
      <c r="L32" s="22" t="str">
        <f>IF(B32="","",IF(B32="Freie weiterzuleitende Kollekte",CONCATENATE(N32,4,VLOOKUP(D32,'Eingabe Zweckbestimmungen'!$H:$J,3,FALSE))*1,0))</f>
        <v/>
      </c>
      <c r="M32" s="22"/>
      <c r="N32" t="str">
        <f>IF(F32="","",VLOOKUP(E32,'Stammdaten Girokonten'!I:K,3,FALSE))</f>
        <v/>
      </c>
    </row>
    <row r="33" spans="1:14" x14ac:dyDescent="0.25">
      <c r="A33" t="str">
        <f t="shared" si="0"/>
        <v/>
      </c>
      <c r="B33" s="68"/>
      <c r="C33" s="96" t="str">
        <f t="shared" si="3"/>
        <v/>
      </c>
      <c r="D33" s="93"/>
      <c r="E33" s="93"/>
      <c r="F33" s="94"/>
      <c r="G33" s="22" t="str">
        <f>IF(B33="","",IF(B33="Pflichtkollekte",CONCATENATE(N33,1,VLOOKUP(D33,'Eingabe Zweckbestimmungen'!$M:$O,3,FALSE)),0)*1)</f>
        <v/>
      </c>
      <c r="H33" s="22" t="str">
        <f>IF(B33="","",IF(B33="Zweckgebundene Kollekte",CONCATENATE(N33,2,VLOOKUP(D33,'Eingabe Zweckbestimmungen'!$C:$E,3,FALSE)),0)*1)</f>
        <v/>
      </c>
      <c r="I33" s="22" t="str">
        <f t="shared" si="1"/>
        <v/>
      </c>
      <c r="J33" s="22" t="str">
        <f>IF(B33="","",IF(B33="Zweckgebundene Spende",CONCATENATE(N33,3,VLOOKUP(D33,'Eingabe Zweckbestimmungen'!$C:$E,3,FALSE))*1,0))</f>
        <v/>
      </c>
      <c r="K33" s="22" t="str">
        <f t="shared" si="2"/>
        <v/>
      </c>
      <c r="L33" s="22" t="str">
        <f>IF(B33="","",IF(B33="Freie weiterzuleitende Kollekte",CONCATENATE(N33,4,VLOOKUP(D33,'Eingabe Zweckbestimmungen'!$H:$J,3,FALSE))*1,0))</f>
        <v/>
      </c>
      <c r="M33" s="22"/>
      <c r="N33" t="str">
        <f>IF(F33="","",VLOOKUP(E33,'Stammdaten Girokonten'!I:K,3,FALSE))</f>
        <v/>
      </c>
    </row>
    <row r="34" spans="1:14" x14ac:dyDescent="0.25">
      <c r="A34" t="str">
        <f t="shared" si="0"/>
        <v/>
      </c>
      <c r="B34" s="68"/>
      <c r="C34" s="96" t="str">
        <f t="shared" si="3"/>
        <v/>
      </c>
      <c r="D34" s="93"/>
      <c r="E34" s="93"/>
      <c r="F34" s="94"/>
      <c r="G34" s="22" t="str">
        <f>IF(B34="","",IF(B34="Pflichtkollekte",CONCATENATE(N34,1,VLOOKUP(D34,'Eingabe Zweckbestimmungen'!$M:$O,3,FALSE)),0)*1)</f>
        <v/>
      </c>
      <c r="H34" s="22" t="str">
        <f>IF(B34="","",IF(B34="Zweckgebundene Kollekte",CONCATENATE(N34,2,VLOOKUP(D34,'Eingabe Zweckbestimmungen'!$C:$E,3,FALSE)),0)*1)</f>
        <v/>
      </c>
      <c r="I34" s="22" t="str">
        <f t="shared" si="1"/>
        <v/>
      </c>
      <c r="J34" s="22" t="str">
        <f>IF(B34="","",IF(B34="Zweckgebundene Spende",CONCATENATE(N34,3,VLOOKUP(D34,'Eingabe Zweckbestimmungen'!$C:$E,3,FALSE))*1,0))</f>
        <v/>
      </c>
      <c r="K34" s="22" t="str">
        <f t="shared" si="2"/>
        <v/>
      </c>
      <c r="L34" s="22" t="str">
        <f>IF(B34="","",IF(B34="Freie weiterzuleitende Kollekte",CONCATENATE(N34,4,VLOOKUP(D34,'Eingabe Zweckbestimmungen'!$H:$J,3,FALSE))*1,0))</f>
        <v/>
      </c>
      <c r="M34" s="22"/>
      <c r="N34" t="str">
        <f>IF(F34="","",VLOOKUP(E34,'Stammdaten Girokonten'!I:K,3,FALSE))</f>
        <v/>
      </c>
    </row>
    <row r="35" spans="1:14" x14ac:dyDescent="0.25">
      <c r="A35" t="str">
        <f t="shared" si="0"/>
        <v/>
      </c>
      <c r="B35" s="68"/>
      <c r="C35" s="96" t="str">
        <f t="shared" si="3"/>
        <v/>
      </c>
      <c r="D35" s="93"/>
      <c r="E35" s="93"/>
      <c r="F35" s="94"/>
      <c r="G35" s="22" t="str">
        <f>IF(B35="","",IF(B35="Pflichtkollekte",CONCATENATE(N35,1,VLOOKUP(D35,'Eingabe Zweckbestimmungen'!$M:$O,3,FALSE)),0)*1)</f>
        <v/>
      </c>
      <c r="H35" s="22" t="str">
        <f>IF(B35="","",IF(B35="Zweckgebundene Kollekte",CONCATENATE(N35,2,VLOOKUP(D35,'Eingabe Zweckbestimmungen'!$C:$E,3,FALSE)),0)*1)</f>
        <v/>
      </c>
      <c r="I35" s="22" t="str">
        <f t="shared" si="1"/>
        <v/>
      </c>
      <c r="J35" s="22" t="str">
        <f>IF(B35="","",IF(B35="Zweckgebundene Spende",CONCATENATE(N35,3,VLOOKUP(D35,'Eingabe Zweckbestimmungen'!$C:$E,3,FALSE))*1,0))</f>
        <v/>
      </c>
      <c r="K35" s="22" t="str">
        <f t="shared" si="2"/>
        <v/>
      </c>
      <c r="L35" s="22" t="str">
        <f>IF(B35="","",IF(B35="Freie weiterzuleitende Kollekte",CONCATENATE(N35,4,VLOOKUP(D35,'Eingabe Zweckbestimmungen'!$H:$J,3,FALSE))*1,0))</f>
        <v/>
      </c>
      <c r="M35" s="22"/>
      <c r="N35" t="str">
        <f>IF(F35="","",VLOOKUP(E35,'Stammdaten Girokonten'!I:K,3,FALSE))</f>
        <v/>
      </c>
    </row>
    <row r="36" spans="1:14" x14ac:dyDescent="0.25">
      <c r="A36" t="str">
        <f t="shared" si="0"/>
        <v/>
      </c>
      <c r="B36" s="68"/>
      <c r="C36" s="96" t="str">
        <f t="shared" si="3"/>
        <v/>
      </c>
      <c r="D36" s="93"/>
      <c r="E36" s="93"/>
      <c r="F36" s="94"/>
      <c r="G36" s="22" t="str">
        <f>IF(B36="","",IF(B36="Pflichtkollekte",CONCATENATE(N36,1,VLOOKUP(D36,'Eingabe Zweckbestimmungen'!$M:$O,3,FALSE)),0)*1)</f>
        <v/>
      </c>
      <c r="H36" s="22" t="str">
        <f>IF(B36="","",IF(B36="Zweckgebundene Kollekte",CONCATENATE(N36,2,VLOOKUP(D36,'Eingabe Zweckbestimmungen'!$C:$E,3,FALSE)),0)*1)</f>
        <v/>
      </c>
      <c r="I36" s="22" t="str">
        <f t="shared" si="1"/>
        <v/>
      </c>
      <c r="J36" s="22" t="str">
        <f>IF(B36="","",IF(B36="Zweckgebundene Spende",CONCATENATE(N36,3,VLOOKUP(D36,'Eingabe Zweckbestimmungen'!$C:$E,3,FALSE))*1,0))</f>
        <v/>
      </c>
      <c r="K36" s="22" t="str">
        <f t="shared" si="2"/>
        <v/>
      </c>
      <c r="L36" s="22" t="str">
        <f>IF(B36="","",IF(B36="Freie weiterzuleitende Kollekte",CONCATENATE(N36,4,VLOOKUP(D36,'Eingabe Zweckbestimmungen'!$H:$J,3,FALSE))*1,0))</f>
        <v/>
      </c>
      <c r="M36" s="22"/>
      <c r="N36" t="str">
        <f>IF(F36="","",VLOOKUP(E36,'Stammdaten Girokonten'!I:K,3,FALSE))</f>
        <v/>
      </c>
    </row>
    <row r="37" spans="1:14" x14ac:dyDescent="0.25">
      <c r="A37" t="str">
        <f t="shared" ref="A37:A68" si="4">IF(B37="","",SUM(G37:M37))</f>
        <v/>
      </c>
      <c r="B37" s="68"/>
      <c r="C37" s="96" t="str">
        <f t="shared" ref="C37:C68" si="5">IFERROR(VLOOKUP(B37,O:P,2,FALSE),"")</f>
        <v/>
      </c>
      <c r="D37" s="93"/>
      <c r="E37" s="93"/>
      <c r="F37" s="94"/>
      <c r="G37" s="22" t="str">
        <f>IF(B37="","",IF(B37="Pflichtkollekte",CONCATENATE(N37,1,VLOOKUP(D37,'Eingabe Zweckbestimmungen'!$M:$O,3,FALSE)),0)*1)</f>
        <v/>
      </c>
      <c r="H37" s="22" t="str">
        <f>IF(B37="","",IF(B37="Zweckgebundene Kollekte",CONCATENATE(N37,2,VLOOKUP(D37,'Eingabe Zweckbestimmungen'!$C:$E,3,FALSE)),0)*1)</f>
        <v/>
      </c>
      <c r="I37" s="22" t="str">
        <f t="shared" si="1"/>
        <v/>
      </c>
      <c r="J37" s="22" t="str">
        <f>IF(B37="","",IF(B37="Zweckgebundene Spende",CONCATENATE(N37,3,VLOOKUP(D37,'Eingabe Zweckbestimmungen'!$C:$E,3,FALSE))*1,0))</f>
        <v/>
      </c>
      <c r="K37" s="22" t="str">
        <f t="shared" si="2"/>
        <v/>
      </c>
      <c r="L37" s="22" t="str">
        <f>IF(B37="","",IF(B37="Freie weiterzuleitende Kollekte",CONCATENATE(N37,4,VLOOKUP(D37,'Eingabe Zweckbestimmungen'!$H:$J,3,FALSE))*1,0))</f>
        <v/>
      </c>
      <c r="M37" s="22"/>
      <c r="N37" t="str">
        <f>IF(F37="","",VLOOKUP(E37,'Stammdaten Girokonten'!I:K,3,FALSE))</f>
        <v/>
      </c>
    </row>
    <row r="38" spans="1:14" x14ac:dyDescent="0.25">
      <c r="A38" t="str">
        <f t="shared" si="4"/>
        <v/>
      </c>
      <c r="B38" s="68"/>
      <c r="C38" s="96" t="str">
        <f t="shared" si="5"/>
        <v/>
      </c>
      <c r="D38" s="93"/>
      <c r="E38" s="93"/>
      <c r="F38" s="94"/>
      <c r="G38" s="22" t="str">
        <f>IF(B38="","",IF(B38="Pflichtkollekte",CONCATENATE(N38,1,VLOOKUP(D38,'Eingabe Zweckbestimmungen'!$M:$O,3,FALSE)),0)*1)</f>
        <v/>
      </c>
      <c r="H38" s="22" t="str">
        <f>IF(B38="","",IF(B38="Zweckgebundene Kollekte",CONCATENATE(N38,2,VLOOKUP(D38,'Eingabe Zweckbestimmungen'!$C:$E,3,FALSE)),0)*1)</f>
        <v/>
      </c>
      <c r="I38" s="22" t="str">
        <f t="shared" si="1"/>
        <v/>
      </c>
      <c r="J38" s="22" t="str">
        <f>IF(B38="","",IF(B38="Zweckgebundene Spende",CONCATENATE(N38,3,VLOOKUP(D38,'Eingabe Zweckbestimmungen'!$C:$E,3,FALSE))*1,0))</f>
        <v/>
      </c>
      <c r="K38" s="22" t="str">
        <f t="shared" si="2"/>
        <v/>
      </c>
      <c r="L38" s="22" t="str">
        <f>IF(B38="","",IF(B38="Freie weiterzuleitende Kollekte",CONCATENATE(N38,4,VLOOKUP(D38,'Eingabe Zweckbestimmungen'!$H:$J,3,FALSE))*1,0))</f>
        <v/>
      </c>
      <c r="M38" s="22"/>
      <c r="N38" t="str">
        <f>IF(F38="","",VLOOKUP(E38,'Stammdaten Girokonten'!I:K,3,FALSE))</f>
        <v/>
      </c>
    </row>
    <row r="39" spans="1:14" x14ac:dyDescent="0.25">
      <c r="A39" t="str">
        <f t="shared" si="4"/>
        <v/>
      </c>
      <c r="B39" s="68"/>
      <c r="C39" s="96" t="str">
        <f t="shared" si="5"/>
        <v/>
      </c>
      <c r="D39" s="93"/>
      <c r="E39" s="93"/>
      <c r="F39" s="94"/>
      <c r="G39" s="22" t="str">
        <f>IF(B39="","",IF(B39="Pflichtkollekte",CONCATENATE(N39,1,VLOOKUP(D39,'Eingabe Zweckbestimmungen'!$M:$O,3,FALSE)),0)*1)</f>
        <v/>
      </c>
      <c r="H39" s="22" t="str">
        <f>IF(B39="","",IF(B39="Zweckgebundene Kollekte",CONCATENATE(N39,2,VLOOKUP(D39,'Eingabe Zweckbestimmungen'!$C:$E,3,FALSE)),0)*1)</f>
        <v/>
      </c>
      <c r="I39" s="22" t="str">
        <f t="shared" si="1"/>
        <v/>
      </c>
      <c r="J39" s="22" t="str">
        <f>IF(B39="","",IF(B39="Zweckgebundene Spende",CONCATENATE(N39,3,VLOOKUP(D39,'Eingabe Zweckbestimmungen'!$C:$E,3,FALSE))*1,0))</f>
        <v/>
      </c>
      <c r="K39" s="22" t="str">
        <f t="shared" si="2"/>
        <v/>
      </c>
      <c r="L39" s="22" t="str">
        <f>IF(B39="","",IF(B39="Freie weiterzuleitende Kollekte",CONCATENATE(N39,4,VLOOKUP(D39,'Eingabe Zweckbestimmungen'!$H:$J,3,FALSE))*1,0))</f>
        <v/>
      </c>
      <c r="M39" s="22"/>
      <c r="N39" t="str">
        <f>IF(F39="","",VLOOKUP(E39,'Stammdaten Girokonten'!I:K,3,FALSE))</f>
        <v/>
      </c>
    </row>
    <row r="40" spans="1:14" x14ac:dyDescent="0.25">
      <c r="A40" t="str">
        <f t="shared" si="4"/>
        <v/>
      </c>
      <c r="B40" s="68"/>
      <c r="C40" s="96" t="str">
        <f t="shared" si="5"/>
        <v/>
      </c>
      <c r="D40" s="93"/>
      <c r="E40" s="93"/>
      <c r="F40" s="94"/>
      <c r="G40" s="22" t="str">
        <f>IF(B40="","",IF(B40="Pflichtkollekte",CONCATENATE(N40,1,VLOOKUP(D40,'Eingabe Zweckbestimmungen'!$M:$O,3,FALSE)),0)*1)</f>
        <v/>
      </c>
      <c r="H40" s="22" t="str">
        <f>IF(B40="","",IF(B40="Zweckgebundene Kollekte",CONCATENATE(N40,2,VLOOKUP(D40,'Eingabe Zweckbestimmungen'!$C:$E,3,FALSE)),0)*1)</f>
        <v/>
      </c>
      <c r="I40" s="22" t="str">
        <f t="shared" si="1"/>
        <v/>
      </c>
      <c r="J40" s="22" t="str">
        <f>IF(B40="","",IF(B40="Zweckgebundene Spende",CONCATENATE(N40,3,VLOOKUP(D40,'Eingabe Zweckbestimmungen'!$C:$E,3,FALSE))*1,0))</f>
        <v/>
      </c>
      <c r="K40" s="22" t="str">
        <f t="shared" si="2"/>
        <v/>
      </c>
      <c r="L40" s="22" t="str">
        <f>IF(B40="","",IF(B40="Freie weiterzuleitende Kollekte",CONCATENATE(N40,4,VLOOKUP(D40,'Eingabe Zweckbestimmungen'!$H:$J,3,FALSE))*1,0))</f>
        <v/>
      </c>
      <c r="M40" s="22"/>
      <c r="N40" t="str">
        <f>IF(F40="","",VLOOKUP(E40,'Stammdaten Girokonten'!I:K,3,FALSE))</f>
        <v/>
      </c>
    </row>
    <row r="41" spans="1:14" x14ac:dyDescent="0.25">
      <c r="A41" t="str">
        <f t="shared" si="4"/>
        <v/>
      </c>
      <c r="B41" s="68"/>
      <c r="C41" s="96" t="str">
        <f t="shared" si="5"/>
        <v/>
      </c>
      <c r="D41" s="93"/>
      <c r="E41" s="93"/>
      <c r="F41" s="94"/>
      <c r="G41" s="22" t="str">
        <f>IF(B41="","",IF(B41="Pflichtkollekte",CONCATENATE(N41,1,VLOOKUP(D41,'Eingabe Zweckbestimmungen'!$M:$O,3,FALSE)),0)*1)</f>
        <v/>
      </c>
      <c r="H41" s="22" t="str">
        <f>IF(B41="","",IF(B41="Zweckgebundene Kollekte",CONCATENATE(N41,2,VLOOKUP(D41,'Eingabe Zweckbestimmungen'!$C:$E,3,FALSE)),0)*1)</f>
        <v/>
      </c>
      <c r="I41" s="22" t="str">
        <f t="shared" si="1"/>
        <v/>
      </c>
      <c r="J41" s="22" t="str">
        <f>IF(B41="","",IF(B41="Zweckgebundene Spende",CONCATENATE(N41,3,VLOOKUP(D41,'Eingabe Zweckbestimmungen'!$C:$E,3,FALSE))*1,0))</f>
        <v/>
      </c>
      <c r="K41" s="22" t="str">
        <f t="shared" si="2"/>
        <v/>
      </c>
      <c r="L41" s="22" t="str">
        <f>IF(B41="","",IF(B41="Freie weiterzuleitende Kollekte",CONCATENATE(N41,4,VLOOKUP(D41,'Eingabe Zweckbestimmungen'!$H:$J,3,FALSE))*1,0))</f>
        <v/>
      </c>
      <c r="M41" s="22"/>
      <c r="N41" t="str">
        <f>IF(F41="","",VLOOKUP(E41,'Stammdaten Girokonten'!I:K,3,FALSE))</f>
        <v/>
      </c>
    </row>
    <row r="42" spans="1:14" x14ac:dyDescent="0.25">
      <c r="A42" t="str">
        <f t="shared" si="4"/>
        <v/>
      </c>
      <c r="B42" s="68"/>
      <c r="C42" s="96" t="str">
        <f t="shared" si="5"/>
        <v/>
      </c>
      <c r="D42" s="93"/>
      <c r="E42" s="93"/>
      <c r="F42" s="94"/>
      <c r="G42" s="22" t="str">
        <f>IF(B42="","",IF(B42="Pflichtkollekte",CONCATENATE(N42,1,VLOOKUP(D42,'Eingabe Zweckbestimmungen'!$M:$O,3,FALSE)),0)*1)</f>
        <v/>
      </c>
      <c r="H42" s="22" t="str">
        <f>IF(B42="","",IF(B42="Zweckgebundene Kollekte",CONCATENATE(N42,2,VLOOKUP(D42,'Eingabe Zweckbestimmungen'!$C:$E,3,FALSE)),0)*1)</f>
        <v/>
      </c>
      <c r="I42" s="22" t="str">
        <f t="shared" si="1"/>
        <v/>
      </c>
      <c r="J42" s="22" t="str">
        <f>IF(B42="","",IF(B42="Zweckgebundene Spende",CONCATENATE(N42,3,VLOOKUP(D42,'Eingabe Zweckbestimmungen'!$C:$E,3,FALSE))*1,0))</f>
        <v/>
      </c>
      <c r="K42" s="22" t="str">
        <f t="shared" si="2"/>
        <v/>
      </c>
      <c r="L42" s="22" t="str">
        <f>IF(B42="","",IF(B42="Freie weiterzuleitende Kollekte",CONCATENATE(N42,4,VLOOKUP(D42,'Eingabe Zweckbestimmungen'!$H:$J,3,FALSE))*1,0))</f>
        <v/>
      </c>
      <c r="M42" s="22"/>
      <c r="N42" t="str">
        <f>IF(F42="","",VLOOKUP(E42,'Stammdaten Girokonten'!I:K,3,FALSE))</f>
        <v/>
      </c>
    </row>
    <row r="43" spans="1:14" x14ac:dyDescent="0.25">
      <c r="A43" t="str">
        <f t="shared" si="4"/>
        <v/>
      </c>
      <c r="B43" s="68"/>
      <c r="C43" s="96" t="str">
        <f t="shared" si="5"/>
        <v/>
      </c>
      <c r="D43" s="93"/>
      <c r="E43" s="93"/>
      <c r="F43" s="94"/>
      <c r="G43" s="22" t="str">
        <f>IF(B43="","",IF(B43="Pflichtkollekte",CONCATENATE(N43,1,VLOOKUP(D43,'Eingabe Zweckbestimmungen'!$M:$O,3,FALSE)),0)*1)</f>
        <v/>
      </c>
      <c r="H43" s="22" t="str">
        <f>IF(B43="","",IF(B43="Zweckgebundene Kollekte",CONCATENATE(N43,2,VLOOKUP(D43,'Eingabe Zweckbestimmungen'!$C:$E,3,FALSE)),0)*1)</f>
        <v/>
      </c>
      <c r="I43" s="22" t="str">
        <f t="shared" si="1"/>
        <v/>
      </c>
      <c r="J43" s="22" t="str">
        <f>IF(B43="","",IF(B43="Zweckgebundene Spende",CONCATENATE(N43,3,VLOOKUP(D43,'Eingabe Zweckbestimmungen'!$C:$E,3,FALSE))*1,0))</f>
        <v/>
      </c>
      <c r="K43" s="22" t="str">
        <f t="shared" si="2"/>
        <v/>
      </c>
      <c r="L43" s="22" t="str">
        <f>IF(B43="","",IF(B43="Freie weiterzuleitende Kollekte",CONCATENATE(N43,4,VLOOKUP(D43,'Eingabe Zweckbestimmungen'!$H:$J,3,FALSE))*1,0))</f>
        <v/>
      </c>
      <c r="M43" s="22"/>
      <c r="N43" t="str">
        <f>IF(F43="","",VLOOKUP(E43,'Stammdaten Girokonten'!I:K,3,FALSE))</f>
        <v/>
      </c>
    </row>
    <row r="44" spans="1:14" x14ac:dyDescent="0.25">
      <c r="A44" t="str">
        <f t="shared" si="4"/>
        <v/>
      </c>
      <c r="B44" s="68"/>
      <c r="C44" s="96" t="str">
        <f t="shared" si="5"/>
        <v/>
      </c>
      <c r="D44" s="93"/>
      <c r="E44" s="93"/>
      <c r="F44" s="94"/>
      <c r="G44" s="22" t="str">
        <f>IF(B44="","",IF(B44="Pflichtkollekte",CONCATENATE(N44,1,VLOOKUP(D44,'Eingabe Zweckbestimmungen'!$M:$O,3,FALSE)),0)*1)</f>
        <v/>
      </c>
      <c r="H44" s="22" t="str">
        <f>IF(B44="","",IF(B44="Zweckgebundene Kollekte",CONCATENATE(N44,2,VLOOKUP(D44,'Eingabe Zweckbestimmungen'!$C:$E,3,FALSE)),0)*1)</f>
        <v/>
      </c>
      <c r="I44" s="22" t="str">
        <f t="shared" si="1"/>
        <v/>
      </c>
      <c r="J44" s="22" t="str">
        <f>IF(B44="","",IF(B44="Zweckgebundene Spende",CONCATENATE(N44,3,VLOOKUP(D44,'Eingabe Zweckbestimmungen'!$C:$E,3,FALSE))*1,0))</f>
        <v/>
      </c>
      <c r="K44" s="22" t="str">
        <f t="shared" si="2"/>
        <v/>
      </c>
      <c r="L44" s="22" t="str">
        <f>IF(B44="","",IF(B44="Freie weiterzuleitende Kollekte",CONCATENATE(N44,4,VLOOKUP(D44,'Eingabe Zweckbestimmungen'!$H:$J,3,FALSE))*1,0))</f>
        <v/>
      </c>
      <c r="M44" s="22"/>
      <c r="N44" t="str">
        <f>IF(F44="","",VLOOKUP(E44,'Stammdaten Girokonten'!I:K,3,FALSE))</f>
        <v/>
      </c>
    </row>
    <row r="45" spans="1:14" x14ac:dyDescent="0.25">
      <c r="A45" t="str">
        <f t="shared" si="4"/>
        <v/>
      </c>
      <c r="B45" s="68"/>
      <c r="C45" s="96" t="str">
        <f t="shared" si="5"/>
        <v/>
      </c>
      <c r="D45" s="93"/>
      <c r="E45" s="93"/>
      <c r="F45" s="94"/>
      <c r="G45" s="22" t="str">
        <f>IF(B45="","",IF(B45="Pflichtkollekte",CONCATENATE(N45,1,VLOOKUP(D45,'Eingabe Zweckbestimmungen'!$M:$O,3,FALSE)),0)*1)</f>
        <v/>
      </c>
      <c r="H45" s="22" t="str">
        <f>IF(B45="","",IF(B45="Zweckgebundene Kollekte",CONCATENATE(N45,2,VLOOKUP(D45,'Eingabe Zweckbestimmungen'!$C:$E,3,FALSE)),0)*1)</f>
        <v/>
      </c>
      <c r="I45" s="22" t="str">
        <f t="shared" si="1"/>
        <v/>
      </c>
      <c r="J45" s="22" t="str">
        <f>IF(B45="","",IF(B45="Zweckgebundene Spende",CONCATENATE(N45,3,VLOOKUP(D45,'Eingabe Zweckbestimmungen'!$C:$E,3,FALSE))*1,0))</f>
        <v/>
      </c>
      <c r="K45" s="22" t="str">
        <f t="shared" si="2"/>
        <v/>
      </c>
      <c r="L45" s="22" t="str">
        <f>IF(B45="","",IF(B45="Freie weiterzuleitende Kollekte",CONCATENATE(N45,4,VLOOKUP(D45,'Eingabe Zweckbestimmungen'!$H:$J,3,FALSE))*1,0))</f>
        <v/>
      </c>
      <c r="M45" s="22"/>
      <c r="N45" t="str">
        <f>IF(F45="","",VLOOKUP(E45,'Stammdaten Girokonten'!I:K,3,FALSE))</f>
        <v/>
      </c>
    </row>
    <row r="46" spans="1:14" x14ac:dyDescent="0.25">
      <c r="A46" t="str">
        <f t="shared" si="4"/>
        <v/>
      </c>
      <c r="B46" s="68"/>
      <c r="C46" s="96" t="str">
        <f t="shared" si="5"/>
        <v/>
      </c>
      <c r="D46" s="93"/>
      <c r="E46" s="93"/>
      <c r="F46" s="94"/>
      <c r="G46" s="22" t="str">
        <f>IF(B46="","",IF(B46="Pflichtkollekte",CONCATENATE(N46,1,VLOOKUP(D46,'Eingabe Zweckbestimmungen'!$M:$O,3,FALSE)),0)*1)</f>
        <v/>
      </c>
      <c r="H46" s="22" t="str">
        <f>IF(B46="","",IF(B46="Zweckgebundene Kollekte",CONCATENATE(N46,2,VLOOKUP(D46,'Eingabe Zweckbestimmungen'!$C:$E,3,FALSE)),0)*1)</f>
        <v/>
      </c>
      <c r="I46" s="22" t="str">
        <f t="shared" si="1"/>
        <v/>
      </c>
      <c r="J46" s="22" t="str">
        <f>IF(B46="","",IF(B46="Zweckgebundene Spende",CONCATENATE(N46,3,VLOOKUP(D46,'Eingabe Zweckbestimmungen'!$C:$E,3,FALSE))*1,0))</f>
        <v/>
      </c>
      <c r="K46" s="22" t="str">
        <f t="shared" si="2"/>
        <v/>
      </c>
      <c r="L46" s="22" t="str">
        <f>IF(B46="","",IF(B46="Freie weiterzuleitende Kollekte",CONCATENATE(N46,4,VLOOKUP(D46,'Eingabe Zweckbestimmungen'!$H:$J,3,FALSE))*1,0))</f>
        <v/>
      </c>
      <c r="M46" s="22"/>
      <c r="N46" t="str">
        <f>IF(F46="","",VLOOKUP(E46,'Stammdaten Girokonten'!I:K,3,FALSE))</f>
        <v/>
      </c>
    </row>
    <row r="47" spans="1:14" x14ac:dyDescent="0.25">
      <c r="A47" t="str">
        <f t="shared" si="4"/>
        <v/>
      </c>
      <c r="B47" s="68"/>
      <c r="C47" s="96" t="str">
        <f t="shared" si="5"/>
        <v/>
      </c>
      <c r="D47" s="93"/>
      <c r="E47" s="93"/>
      <c r="F47" s="94"/>
      <c r="G47" s="22" t="str">
        <f>IF(B47="","",IF(B47="Pflichtkollekte",CONCATENATE(N47,1,VLOOKUP(D47,'Eingabe Zweckbestimmungen'!$M:$O,3,FALSE)),0)*1)</f>
        <v/>
      </c>
      <c r="H47" s="22" t="str">
        <f>IF(B47="","",IF(B47="Zweckgebundene Kollekte",CONCATENATE(N47,2,VLOOKUP(D47,'Eingabe Zweckbestimmungen'!$C:$E,3,FALSE)),0)*1)</f>
        <v/>
      </c>
      <c r="I47" s="22" t="str">
        <f t="shared" si="1"/>
        <v/>
      </c>
      <c r="J47" s="22" t="str">
        <f>IF(B47="","",IF(B47="Zweckgebundene Spende",CONCATENATE(N47,3,VLOOKUP(D47,'Eingabe Zweckbestimmungen'!$C:$E,3,FALSE))*1,0))</f>
        <v/>
      </c>
      <c r="K47" s="22" t="str">
        <f t="shared" si="2"/>
        <v/>
      </c>
      <c r="L47" s="22" t="str">
        <f>IF(B47="","",IF(B47="Freie weiterzuleitende Kollekte",CONCATENATE(N47,4,VLOOKUP(D47,'Eingabe Zweckbestimmungen'!$H:$J,3,FALSE))*1,0))</f>
        <v/>
      </c>
      <c r="M47" s="22"/>
      <c r="N47" t="str">
        <f>IF(F47="","",VLOOKUP(E47,'Stammdaten Girokonten'!I:K,3,FALSE))</f>
        <v/>
      </c>
    </row>
    <row r="48" spans="1:14" x14ac:dyDescent="0.25">
      <c r="A48" t="str">
        <f t="shared" si="4"/>
        <v/>
      </c>
      <c r="B48" s="68"/>
      <c r="C48" s="96" t="str">
        <f t="shared" si="5"/>
        <v/>
      </c>
      <c r="D48" s="93"/>
      <c r="E48" s="93"/>
      <c r="F48" s="94"/>
      <c r="G48" s="22" t="str">
        <f>IF(B48="","",IF(B48="Pflichtkollekte",CONCATENATE(N48,1,VLOOKUP(D48,'Eingabe Zweckbestimmungen'!$M:$O,3,FALSE)),0)*1)</f>
        <v/>
      </c>
      <c r="H48" s="22" t="str">
        <f>IF(B48="","",IF(B48="Zweckgebundene Kollekte",CONCATENATE(N48,2,VLOOKUP(D48,'Eingabe Zweckbestimmungen'!$C:$E,3,FALSE)),0)*1)</f>
        <v/>
      </c>
      <c r="I48" s="22" t="str">
        <f t="shared" si="1"/>
        <v/>
      </c>
      <c r="J48" s="22" t="str">
        <f>IF(B48="","",IF(B48="Zweckgebundene Spende",CONCATENATE(N48,3,VLOOKUP(D48,'Eingabe Zweckbestimmungen'!$C:$E,3,FALSE))*1,0))</f>
        <v/>
      </c>
      <c r="K48" s="22" t="str">
        <f t="shared" si="2"/>
        <v/>
      </c>
      <c r="L48" s="22" t="str">
        <f>IF(B48="","",IF(B48="Freie weiterzuleitende Kollekte",CONCATENATE(N48,4,VLOOKUP(D48,'Eingabe Zweckbestimmungen'!$H:$J,3,FALSE))*1,0))</f>
        <v/>
      </c>
      <c r="M48" s="22"/>
      <c r="N48" t="str">
        <f>IF(F48="","",VLOOKUP(E48,'Stammdaten Girokonten'!I:K,3,FALSE))</f>
        <v/>
      </c>
    </row>
    <row r="49" spans="1:14" x14ac:dyDescent="0.25">
      <c r="A49" t="str">
        <f t="shared" si="4"/>
        <v/>
      </c>
      <c r="B49" s="68"/>
      <c r="C49" s="96" t="str">
        <f t="shared" si="5"/>
        <v/>
      </c>
      <c r="D49" s="93"/>
      <c r="E49" s="93"/>
      <c r="F49" s="94"/>
      <c r="G49" s="22" t="str">
        <f>IF(B49="","",IF(B49="Pflichtkollekte",CONCATENATE(N49,1,VLOOKUP(D49,'Eingabe Zweckbestimmungen'!$M:$O,3,FALSE)),0)*1)</f>
        <v/>
      </c>
      <c r="H49" s="22" t="str">
        <f>IF(B49="","",IF(B49="Zweckgebundene Kollekte",CONCATENATE(N49,2,VLOOKUP(D49,'Eingabe Zweckbestimmungen'!$C:$E,3,FALSE)),0)*1)</f>
        <v/>
      </c>
      <c r="I49" s="22" t="str">
        <f t="shared" si="1"/>
        <v/>
      </c>
      <c r="J49" s="22" t="str">
        <f>IF(B49="","",IF(B49="Zweckgebundene Spende",CONCATENATE(N49,3,VLOOKUP(D49,'Eingabe Zweckbestimmungen'!$C:$E,3,FALSE))*1,0))</f>
        <v/>
      </c>
      <c r="K49" s="22" t="str">
        <f t="shared" si="2"/>
        <v/>
      </c>
      <c r="L49" s="22" t="str">
        <f>IF(B49="","",IF(B49="Freie weiterzuleitende Kollekte",CONCATENATE(N49,4,VLOOKUP(D49,'Eingabe Zweckbestimmungen'!$H:$J,3,FALSE))*1,0))</f>
        <v/>
      </c>
      <c r="M49" s="22"/>
      <c r="N49" t="str">
        <f>IF(F49="","",VLOOKUP(E49,'Stammdaten Girokonten'!I:K,3,FALSE))</f>
        <v/>
      </c>
    </row>
    <row r="50" spans="1:14" x14ac:dyDescent="0.25">
      <c r="A50" t="str">
        <f t="shared" si="4"/>
        <v/>
      </c>
      <c r="B50" s="68"/>
      <c r="C50" s="96" t="str">
        <f t="shared" si="5"/>
        <v/>
      </c>
      <c r="D50" s="93"/>
      <c r="E50" s="93"/>
      <c r="F50" s="94"/>
      <c r="G50" s="22" t="str">
        <f>IF(B50="","",IF(B50="Pflichtkollekte",CONCATENATE(N50,1,VLOOKUP(D50,'Eingabe Zweckbestimmungen'!$M:$O,3,FALSE)),0)*1)</f>
        <v/>
      </c>
      <c r="H50" s="22" t="str">
        <f>IF(B50="","",IF(B50="Zweckgebundene Kollekte",CONCATENATE(N50,2,VLOOKUP(D50,'Eingabe Zweckbestimmungen'!$C:$E,3,FALSE)),0)*1)</f>
        <v/>
      </c>
      <c r="I50" s="22" t="str">
        <f t="shared" si="1"/>
        <v/>
      </c>
      <c r="J50" s="22" t="str">
        <f>IF(B50="","",IF(B50="Zweckgebundene Spende",CONCATENATE(N50,3,VLOOKUP(D50,'Eingabe Zweckbestimmungen'!$C:$E,3,FALSE))*1,0))</f>
        <v/>
      </c>
      <c r="K50" s="22" t="str">
        <f t="shared" si="2"/>
        <v/>
      </c>
      <c r="L50" s="22" t="str">
        <f>IF(B50="","",IF(B50="Freie weiterzuleitende Kollekte",CONCATENATE(N50,4,VLOOKUP(D50,'Eingabe Zweckbestimmungen'!$H:$J,3,FALSE))*1,0))</f>
        <v/>
      </c>
      <c r="M50" s="22"/>
      <c r="N50" t="str">
        <f>IF(F50="","",VLOOKUP(E50,'Stammdaten Girokonten'!I:K,3,FALSE))</f>
        <v/>
      </c>
    </row>
    <row r="51" spans="1:14" x14ac:dyDescent="0.25">
      <c r="A51" t="str">
        <f t="shared" si="4"/>
        <v/>
      </c>
      <c r="B51" s="68"/>
      <c r="C51" s="96" t="str">
        <f t="shared" si="5"/>
        <v/>
      </c>
      <c r="D51" s="93"/>
      <c r="E51" s="93"/>
      <c r="F51" s="94"/>
      <c r="G51" s="22" t="str">
        <f>IF(B51="","",IF(B51="Pflichtkollekte",CONCATENATE(N51,1,VLOOKUP(D51,'Eingabe Zweckbestimmungen'!$M:$O,3,FALSE)),0)*1)</f>
        <v/>
      </c>
      <c r="H51" s="22" t="str">
        <f>IF(B51="","",IF(B51="Zweckgebundene Kollekte",CONCATENATE(N51,2,VLOOKUP(D51,'Eingabe Zweckbestimmungen'!$C:$E,3,FALSE)),0)*1)</f>
        <v/>
      </c>
      <c r="I51" s="22" t="str">
        <f t="shared" si="1"/>
        <v/>
      </c>
      <c r="J51" s="22" t="str">
        <f>IF(B51="","",IF(B51="Zweckgebundene Spende",CONCATENATE(N51,3,VLOOKUP(D51,'Eingabe Zweckbestimmungen'!$C:$E,3,FALSE))*1,0))</f>
        <v/>
      </c>
      <c r="K51" s="22" t="str">
        <f t="shared" si="2"/>
        <v/>
      </c>
      <c r="L51" s="22" t="str">
        <f>IF(B51="","",IF(B51="Freie weiterzuleitende Kollekte",CONCATENATE(N51,4,VLOOKUP(D51,'Eingabe Zweckbestimmungen'!$H:$J,3,FALSE))*1,0))</f>
        <v/>
      </c>
      <c r="M51" s="22"/>
      <c r="N51" t="str">
        <f>IF(F51="","",VLOOKUP(E51,'Stammdaten Girokonten'!I:K,3,FALSE))</f>
        <v/>
      </c>
    </row>
    <row r="52" spans="1:14" x14ac:dyDescent="0.25">
      <c r="A52" t="str">
        <f t="shared" si="4"/>
        <v/>
      </c>
      <c r="B52" s="68"/>
      <c r="C52" s="96" t="str">
        <f t="shared" si="5"/>
        <v/>
      </c>
      <c r="D52" s="93"/>
      <c r="E52" s="93"/>
      <c r="F52" s="94"/>
      <c r="G52" s="22" t="str">
        <f>IF(B52="","",IF(B52="Pflichtkollekte",CONCATENATE(N52,1,VLOOKUP(D52,'Eingabe Zweckbestimmungen'!$M:$O,3,FALSE)),0)*1)</f>
        <v/>
      </c>
      <c r="H52" s="22" t="str">
        <f>IF(B52="","",IF(B52="Zweckgebundene Kollekte",CONCATENATE(N52,2,VLOOKUP(D52,'Eingabe Zweckbestimmungen'!$C:$E,3,FALSE)),0)*1)</f>
        <v/>
      </c>
      <c r="I52" s="22" t="str">
        <f t="shared" si="1"/>
        <v/>
      </c>
      <c r="J52" s="22" t="str">
        <f>IF(B52="","",IF(B52="Zweckgebundene Spende",CONCATENATE(N52,3,VLOOKUP(D52,'Eingabe Zweckbestimmungen'!$C:$E,3,FALSE))*1,0))</f>
        <v/>
      </c>
      <c r="K52" s="22" t="str">
        <f t="shared" si="2"/>
        <v/>
      </c>
      <c r="L52" s="22" t="str">
        <f>IF(B52="","",IF(B52="Freie weiterzuleitende Kollekte",CONCATENATE(N52,4,VLOOKUP(D52,'Eingabe Zweckbestimmungen'!$H:$J,3,FALSE))*1,0))</f>
        <v/>
      </c>
      <c r="M52" s="22"/>
      <c r="N52" t="str">
        <f>IF(F52="","",VLOOKUP(E52,'Stammdaten Girokonten'!I:K,3,FALSE))</f>
        <v/>
      </c>
    </row>
    <row r="53" spans="1:14" x14ac:dyDescent="0.25">
      <c r="A53" t="str">
        <f t="shared" si="4"/>
        <v/>
      </c>
      <c r="B53" s="68"/>
      <c r="C53" s="96" t="str">
        <f t="shared" si="5"/>
        <v/>
      </c>
      <c r="D53" s="93"/>
      <c r="E53" s="93"/>
      <c r="F53" s="94"/>
      <c r="G53" s="22" t="str">
        <f>IF(B53="","",IF(B53="Pflichtkollekte",CONCATENATE(N53,1,VLOOKUP(D53,'Eingabe Zweckbestimmungen'!$M:$O,3,FALSE)),0)*1)</f>
        <v/>
      </c>
      <c r="H53" s="22" t="str">
        <f>IF(B53="","",IF(B53="Zweckgebundene Kollekte",CONCATENATE(N53,2,VLOOKUP(D53,'Eingabe Zweckbestimmungen'!$C:$E,3,FALSE)),0)*1)</f>
        <v/>
      </c>
      <c r="I53" s="22" t="str">
        <f t="shared" si="1"/>
        <v/>
      </c>
      <c r="J53" s="22" t="str">
        <f>IF(B53="","",IF(B53="Zweckgebundene Spende",CONCATENATE(N53,3,VLOOKUP(D53,'Eingabe Zweckbestimmungen'!$C:$E,3,FALSE))*1,0))</f>
        <v/>
      </c>
      <c r="K53" s="22" t="str">
        <f t="shared" si="2"/>
        <v/>
      </c>
      <c r="L53" s="22" t="str">
        <f>IF(B53="","",IF(B53="Freie weiterzuleitende Kollekte",CONCATENATE(N53,4,VLOOKUP(D53,'Eingabe Zweckbestimmungen'!$H:$J,3,FALSE))*1,0))</f>
        <v/>
      </c>
      <c r="M53" s="22"/>
      <c r="N53" t="str">
        <f>IF(F53="","",VLOOKUP(E53,'Stammdaten Girokonten'!I:K,3,FALSE))</f>
        <v/>
      </c>
    </row>
    <row r="54" spans="1:14" x14ac:dyDescent="0.25">
      <c r="A54" t="str">
        <f t="shared" si="4"/>
        <v/>
      </c>
      <c r="B54" s="68"/>
      <c r="C54" s="96" t="str">
        <f t="shared" si="5"/>
        <v/>
      </c>
      <c r="D54" s="93"/>
      <c r="E54" s="93"/>
      <c r="F54" s="94"/>
      <c r="G54" s="22" t="str">
        <f>IF(B54="","",IF(B54="Pflichtkollekte",CONCATENATE(N54,1,VLOOKUP(D54,'Eingabe Zweckbestimmungen'!$M:$O,3,FALSE)),0)*1)</f>
        <v/>
      </c>
      <c r="H54" s="22" t="str">
        <f>IF(B54="","",IF(B54="Zweckgebundene Kollekte",CONCATENATE(N54,2,VLOOKUP(D54,'Eingabe Zweckbestimmungen'!$C:$E,3,FALSE)),0)*1)</f>
        <v/>
      </c>
      <c r="I54" s="22" t="str">
        <f t="shared" si="1"/>
        <v/>
      </c>
      <c r="J54" s="22" t="str">
        <f>IF(B54="","",IF(B54="Zweckgebundene Spende",CONCATENATE(N54,3,VLOOKUP(D54,'Eingabe Zweckbestimmungen'!$C:$E,3,FALSE))*1,0))</f>
        <v/>
      </c>
      <c r="K54" s="22" t="str">
        <f t="shared" si="2"/>
        <v/>
      </c>
      <c r="L54" s="22" t="str">
        <f>IF(B54="","",IF(B54="Freie weiterzuleitende Kollekte",CONCATENATE(N54,4,VLOOKUP(D54,'Eingabe Zweckbestimmungen'!$H:$J,3,FALSE))*1,0))</f>
        <v/>
      </c>
      <c r="M54" s="22"/>
      <c r="N54" t="str">
        <f>IF(F54="","",VLOOKUP(E54,'Stammdaten Girokonten'!I:K,3,FALSE))</f>
        <v/>
      </c>
    </row>
    <row r="55" spans="1:14" x14ac:dyDescent="0.25">
      <c r="A55" t="str">
        <f t="shared" si="4"/>
        <v/>
      </c>
      <c r="B55" s="68"/>
      <c r="C55" s="96" t="str">
        <f t="shared" si="5"/>
        <v/>
      </c>
      <c r="D55" s="93"/>
      <c r="E55" s="93"/>
      <c r="F55" s="94"/>
      <c r="G55" s="22" t="str">
        <f>IF(B55="","",IF(B55="Pflichtkollekte",CONCATENATE(N55,1,VLOOKUP(D55,'Eingabe Zweckbestimmungen'!$M:$O,3,FALSE)),0)*1)</f>
        <v/>
      </c>
      <c r="H55" s="22" t="str">
        <f>IF(B55="","",IF(B55="Zweckgebundene Kollekte",CONCATENATE(N55,2,VLOOKUP(D55,'Eingabe Zweckbestimmungen'!$C:$E,3,FALSE)),0)*1)</f>
        <v/>
      </c>
      <c r="I55" s="22" t="str">
        <f t="shared" si="1"/>
        <v/>
      </c>
      <c r="J55" s="22" t="str">
        <f>IF(B55="","",IF(B55="Zweckgebundene Spende",CONCATENATE(N55,3,VLOOKUP(D55,'Eingabe Zweckbestimmungen'!$C:$E,3,FALSE))*1,0))</f>
        <v/>
      </c>
      <c r="K55" s="22" t="str">
        <f t="shared" si="2"/>
        <v/>
      </c>
      <c r="L55" s="22" t="str">
        <f>IF(B55="","",IF(B55="Freie weiterzuleitende Kollekte",CONCATENATE(N55,4,VLOOKUP(D55,'Eingabe Zweckbestimmungen'!$H:$J,3,FALSE))*1,0))</f>
        <v/>
      </c>
      <c r="M55" s="22"/>
      <c r="N55" t="str">
        <f>IF(F55="","",VLOOKUP(E55,'Stammdaten Girokonten'!I:K,3,FALSE))</f>
        <v/>
      </c>
    </row>
    <row r="56" spans="1:14" x14ac:dyDescent="0.25">
      <c r="A56" t="str">
        <f t="shared" si="4"/>
        <v/>
      </c>
      <c r="B56" s="68"/>
      <c r="C56" s="96" t="str">
        <f t="shared" si="5"/>
        <v/>
      </c>
      <c r="D56" s="93"/>
      <c r="E56" s="93"/>
      <c r="F56" s="94"/>
      <c r="G56" s="22" t="str">
        <f>IF(B56="","",IF(B56="Pflichtkollekte",CONCATENATE(N56,1,VLOOKUP(D56,'Eingabe Zweckbestimmungen'!$M:$O,3,FALSE)),0)*1)</f>
        <v/>
      </c>
      <c r="H56" s="22" t="str">
        <f>IF(B56="","",IF(B56="Zweckgebundene Kollekte",CONCATENATE(N56,2,VLOOKUP(D56,'Eingabe Zweckbestimmungen'!$C:$E,3,FALSE)),0)*1)</f>
        <v/>
      </c>
      <c r="I56" s="22" t="str">
        <f t="shared" si="1"/>
        <v/>
      </c>
      <c r="J56" s="22" t="str">
        <f>IF(B56="","",IF(B56="Zweckgebundene Spende",CONCATENATE(N56,3,VLOOKUP(D56,'Eingabe Zweckbestimmungen'!$C:$E,3,FALSE))*1,0))</f>
        <v/>
      </c>
      <c r="K56" s="22" t="str">
        <f t="shared" si="2"/>
        <v/>
      </c>
      <c r="L56" s="22" t="str">
        <f>IF(B56="","",IF(B56="Freie weiterzuleitende Kollekte",CONCATENATE(N56,4,VLOOKUP(D56,'Eingabe Zweckbestimmungen'!$H:$J,3,FALSE))*1,0))</f>
        <v/>
      </c>
      <c r="M56" s="22"/>
      <c r="N56" t="str">
        <f>IF(F56="","",VLOOKUP(E56,'Stammdaten Girokonten'!I:K,3,FALSE))</f>
        <v/>
      </c>
    </row>
    <row r="57" spans="1:14" x14ac:dyDescent="0.25">
      <c r="A57" t="str">
        <f t="shared" si="4"/>
        <v/>
      </c>
      <c r="B57" s="68"/>
      <c r="C57" s="96" t="str">
        <f t="shared" si="5"/>
        <v/>
      </c>
      <c r="D57" s="93"/>
      <c r="E57" s="93"/>
      <c r="F57" s="94"/>
      <c r="G57" s="22" t="str">
        <f>IF(B57="","",IF(B57="Pflichtkollekte",CONCATENATE(N57,1,VLOOKUP(D57,'Eingabe Zweckbestimmungen'!$M:$O,3,FALSE)),0)*1)</f>
        <v/>
      </c>
      <c r="H57" s="22" t="str">
        <f>IF(B57="","",IF(B57="Zweckgebundene Kollekte",CONCATENATE(N57,2,VLOOKUP(D57,'Eingabe Zweckbestimmungen'!$C:$E,3,FALSE)),0)*1)</f>
        <v/>
      </c>
      <c r="I57" s="22" t="str">
        <f t="shared" si="1"/>
        <v/>
      </c>
      <c r="J57" s="22" t="str">
        <f>IF(B57="","",IF(B57="Zweckgebundene Spende",CONCATENATE(N57,3,VLOOKUP(D57,'Eingabe Zweckbestimmungen'!$C:$E,3,FALSE))*1,0))</f>
        <v/>
      </c>
      <c r="K57" s="22" t="str">
        <f t="shared" si="2"/>
        <v/>
      </c>
      <c r="L57" s="22" t="str">
        <f>IF(B57="","",IF(B57="Freie weiterzuleitende Kollekte",CONCATENATE(N57,4,VLOOKUP(D57,'Eingabe Zweckbestimmungen'!$H:$J,3,FALSE))*1,0))</f>
        <v/>
      </c>
      <c r="M57" s="22"/>
      <c r="N57" t="str">
        <f>IF(F57="","",VLOOKUP(E57,'Stammdaten Girokonten'!I:K,3,FALSE))</f>
        <v/>
      </c>
    </row>
    <row r="58" spans="1:14" x14ac:dyDescent="0.25">
      <c r="A58" t="str">
        <f t="shared" si="4"/>
        <v/>
      </c>
      <c r="B58" s="68"/>
      <c r="C58" s="96" t="str">
        <f t="shared" si="5"/>
        <v/>
      </c>
      <c r="D58" s="93"/>
      <c r="E58" s="93"/>
      <c r="F58" s="94"/>
      <c r="G58" s="22" t="str">
        <f>IF(B58="","",IF(B58="Pflichtkollekte",CONCATENATE(N58,1,VLOOKUP(D58,'Eingabe Zweckbestimmungen'!$M:$O,3,FALSE)),0)*1)</f>
        <v/>
      </c>
      <c r="H58" s="22" t="str">
        <f>IF(B58="","",IF(B58="Zweckgebundene Kollekte",CONCATENATE(N58,2,VLOOKUP(D58,'Eingabe Zweckbestimmungen'!$C:$E,3,FALSE)),0)*1)</f>
        <v/>
      </c>
      <c r="I58" s="22" t="str">
        <f t="shared" si="1"/>
        <v/>
      </c>
      <c r="J58" s="22" t="str">
        <f>IF(B58="","",IF(B58="Zweckgebundene Spende",CONCATENATE(N58,3,VLOOKUP(D58,'Eingabe Zweckbestimmungen'!$C:$E,3,FALSE))*1,0))</f>
        <v/>
      </c>
      <c r="K58" s="22" t="str">
        <f t="shared" si="2"/>
        <v/>
      </c>
      <c r="L58" s="22" t="str">
        <f>IF(B58="","",IF(B58="Freie weiterzuleitende Kollekte",CONCATENATE(N58,4,VLOOKUP(D58,'Eingabe Zweckbestimmungen'!$H:$J,3,FALSE))*1,0))</f>
        <v/>
      </c>
      <c r="M58" s="22"/>
      <c r="N58" t="str">
        <f>IF(F58="","",VLOOKUP(E58,'Stammdaten Girokonten'!I:K,3,FALSE))</f>
        <v/>
      </c>
    </row>
    <row r="59" spans="1:14" x14ac:dyDescent="0.25">
      <c r="A59" t="str">
        <f t="shared" si="4"/>
        <v/>
      </c>
      <c r="B59" s="68"/>
      <c r="C59" s="96" t="str">
        <f t="shared" si="5"/>
        <v/>
      </c>
      <c r="D59" s="93"/>
      <c r="E59" s="93"/>
      <c r="F59" s="94"/>
      <c r="G59" s="22" t="str">
        <f>IF(B59="","",IF(B59="Pflichtkollekte",CONCATENATE(N59,1,VLOOKUP(D59,'Eingabe Zweckbestimmungen'!$M:$O,3,FALSE)),0)*1)</f>
        <v/>
      </c>
      <c r="H59" s="22" t="str">
        <f>IF(B59="","",IF(B59="Zweckgebundene Kollekte",CONCATENATE(N59,2,VLOOKUP(D59,'Eingabe Zweckbestimmungen'!$C:$E,3,FALSE)),0)*1)</f>
        <v/>
      </c>
      <c r="I59" s="22" t="str">
        <f t="shared" si="1"/>
        <v/>
      </c>
      <c r="J59" s="22" t="str">
        <f>IF(B59="","",IF(B59="Zweckgebundene Spende",CONCATENATE(N59,3,VLOOKUP(D59,'Eingabe Zweckbestimmungen'!$C:$E,3,FALSE))*1,0))</f>
        <v/>
      </c>
      <c r="K59" s="22" t="str">
        <f t="shared" si="2"/>
        <v/>
      </c>
      <c r="L59" s="22" t="str">
        <f>IF(B59="","",IF(B59="Freie weiterzuleitende Kollekte",CONCATENATE(N59,4,VLOOKUP(D59,'Eingabe Zweckbestimmungen'!$H:$J,3,FALSE))*1,0))</f>
        <v/>
      </c>
      <c r="M59" s="22"/>
      <c r="N59" t="str">
        <f>IF(F59="","",VLOOKUP(E59,'Stammdaten Girokonten'!I:K,3,FALSE))</f>
        <v/>
      </c>
    </row>
    <row r="60" spans="1:14" x14ac:dyDescent="0.25">
      <c r="A60" t="str">
        <f t="shared" si="4"/>
        <v/>
      </c>
      <c r="B60" s="68"/>
      <c r="C60" s="96" t="str">
        <f t="shared" si="5"/>
        <v/>
      </c>
      <c r="D60" s="93"/>
      <c r="E60" s="93"/>
      <c r="F60" s="94"/>
      <c r="G60" s="22" t="str">
        <f>IF(B60="","",IF(B60="Pflichtkollekte",CONCATENATE(N60,1,VLOOKUP(D60,'Eingabe Zweckbestimmungen'!$M:$O,3,FALSE)),0)*1)</f>
        <v/>
      </c>
      <c r="H60" s="22" t="str">
        <f>IF(B60="","",IF(B60="Zweckgebundene Kollekte",CONCATENATE(N60,2,VLOOKUP(D60,'Eingabe Zweckbestimmungen'!$C:$E,3,FALSE)),0)*1)</f>
        <v/>
      </c>
      <c r="I60" s="22" t="str">
        <f t="shared" si="1"/>
        <v/>
      </c>
      <c r="J60" s="22" t="str">
        <f>IF(B60="","",IF(B60="Zweckgebundene Spende",CONCATENATE(N60,3,VLOOKUP(D60,'Eingabe Zweckbestimmungen'!$C:$E,3,FALSE))*1,0))</f>
        <v/>
      </c>
      <c r="K60" s="22" t="str">
        <f t="shared" si="2"/>
        <v/>
      </c>
      <c r="L60" s="22" t="str">
        <f>IF(B60="","",IF(B60="Freie weiterzuleitende Kollekte",CONCATENATE(N60,4,VLOOKUP(D60,'Eingabe Zweckbestimmungen'!$H:$J,3,FALSE))*1,0))</f>
        <v/>
      </c>
      <c r="M60" s="22"/>
      <c r="N60" t="str">
        <f>IF(F60="","",VLOOKUP(E60,'Stammdaten Girokonten'!I:K,3,FALSE))</f>
        <v/>
      </c>
    </row>
    <row r="61" spans="1:14" x14ac:dyDescent="0.25">
      <c r="A61" t="str">
        <f t="shared" si="4"/>
        <v/>
      </c>
      <c r="B61" s="68"/>
      <c r="C61" s="96" t="str">
        <f t="shared" si="5"/>
        <v/>
      </c>
      <c r="D61" s="93"/>
      <c r="E61" s="93"/>
      <c r="F61" s="94"/>
      <c r="G61" s="22" t="str">
        <f>IF(B61="","",IF(B61="Pflichtkollekte",CONCATENATE(N61,1,VLOOKUP(D61,'Eingabe Zweckbestimmungen'!$M:$O,3,FALSE)),0)*1)</f>
        <v/>
      </c>
      <c r="H61" s="22" t="str">
        <f>IF(B61="","",IF(B61="Zweckgebundene Kollekte",CONCATENATE(N61,2,VLOOKUP(D61,'Eingabe Zweckbestimmungen'!$C:$E,3,FALSE)),0)*1)</f>
        <v/>
      </c>
      <c r="I61" s="22" t="str">
        <f t="shared" si="1"/>
        <v/>
      </c>
      <c r="J61" s="22" t="str">
        <f>IF(B61="","",IF(B61="Zweckgebundene Spende",CONCATENATE(N61,3,VLOOKUP(D61,'Eingabe Zweckbestimmungen'!$C:$E,3,FALSE))*1,0))</f>
        <v/>
      </c>
      <c r="K61" s="22" t="str">
        <f t="shared" si="2"/>
        <v/>
      </c>
      <c r="L61" s="22" t="str">
        <f>IF(B61="","",IF(B61="Freie weiterzuleitende Kollekte",CONCATENATE(N61,4,VLOOKUP(D61,'Eingabe Zweckbestimmungen'!$H:$J,3,FALSE))*1,0))</f>
        <v/>
      </c>
      <c r="M61" s="22"/>
      <c r="N61" t="str">
        <f>IF(F61="","",VLOOKUP(E61,'Stammdaten Girokonten'!I:K,3,FALSE))</f>
        <v/>
      </c>
    </row>
    <row r="62" spans="1:14" x14ac:dyDescent="0.25">
      <c r="A62" t="str">
        <f t="shared" si="4"/>
        <v/>
      </c>
      <c r="B62" s="68"/>
      <c r="C62" s="96" t="str">
        <f t="shared" si="5"/>
        <v/>
      </c>
      <c r="D62" s="93"/>
      <c r="E62" s="93"/>
      <c r="F62" s="94"/>
      <c r="G62" s="22" t="str">
        <f>IF(B62="","",IF(B62="Pflichtkollekte",CONCATENATE(N62,1,VLOOKUP(D62,'Eingabe Zweckbestimmungen'!$M:$O,3,FALSE)),0)*1)</f>
        <v/>
      </c>
      <c r="H62" s="22" t="str">
        <f>IF(B62="","",IF(B62="Zweckgebundene Kollekte",CONCATENATE(N62,2,VLOOKUP(D62,'Eingabe Zweckbestimmungen'!$C:$E,3,FALSE)),0)*1)</f>
        <v/>
      </c>
      <c r="I62" s="22" t="str">
        <f t="shared" si="1"/>
        <v/>
      </c>
      <c r="J62" s="22" t="str">
        <f>IF(B62="","",IF(B62="Zweckgebundene Spende",CONCATENATE(N62,3,VLOOKUP(D62,'Eingabe Zweckbestimmungen'!$C:$E,3,FALSE))*1,0))</f>
        <v/>
      </c>
      <c r="K62" s="22" t="str">
        <f t="shared" si="2"/>
        <v/>
      </c>
      <c r="L62" s="22" t="str">
        <f>IF(B62="","",IF(B62="Freie weiterzuleitende Kollekte",CONCATENATE(N62,4,VLOOKUP(D62,'Eingabe Zweckbestimmungen'!$H:$J,3,FALSE))*1,0))</f>
        <v/>
      </c>
      <c r="M62" s="22"/>
      <c r="N62" t="str">
        <f>IF(F62="","",VLOOKUP(E62,'Stammdaten Girokonten'!I:K,3,FALSE))</f>
        <v/>
      </c>
    </row>
    <row r="63" spans="1:14" x14ac:dyDescent="0.25">
      <c r="A63" t="str">
        <f t="shared" si="4"/>
        <v/>
      </c>
      <c r="B63" s="68"/>
      <c r="C63" s="96" t="str">
        <f t="shared" si="5"/>
        <v/>
      </c>
      <c r="D63" s="93"/>
      <c r="E63" s="93"/>
      <c r="F63" s="94"/>
      <c r="G63" s="22" t="str">
        <f>IF(B63="","",IF(B63="Pflichtkollekte",CONCATENATE(N63,1,VLOOKUP(D63,'Eingabe Zweckbestimmungen'!$M:$O,3,FALSE)),0)*1)</f>
        <v/>
      </c>
      <c r="H63" s="22" t="str">
        <f>IF(B63="","",IF(B63="Zweckgebundene Kollekte",CONCATENATE(N63,2,VLOOKUP(D63,'Eingabe Zweckbestimmungen'!$C:$E,3,FALSE)),0)*1)</f>
        <v/>
      </c>
      <c r="I63" s="22" t="str">
        <f t="shared" si="1"/>
        <v/>
      </c>
      <c r="J63" s="22" t="str">
        <f>IF(B63="","",IF(B63="Zweckgebundene Spende",CONCATENATE(N63,3,VLOOKUP(D63,'Eingabe Zweckbestimmungen'!$C:$E,3,FALSE))*1,0))</f>
        <v/>
      </c>
      <c r="K63" s="22" t="str">
        <f t="shared" si="2"/>
        <v/>
      </c>
      <c r="L63" s="22" t="str">
        <f>IF(B63="","",IF(B63="Freie weiterzuleitende Kollekte",CONCATENATE(N63,4,VLOOKUP(D63,'Eingabe Zweckbestimmungen'!$H:$J,3,FALSE))*1,0))</f>
        <v/>
      </c>
      <c r="M63" s="22"/>
      <c r="N63" t="str">
        <f>IF(F63="","",VLOOKUP(E63,'Stammdaten Girokonten'!I:K,3,FALSE))</f>
        <v/>
      </c>
    </row>
    <row r="64" spans="1:14" x14ac:dyDescent="0.25">
      <c r="A64" t="str">
        <f t="shared" si="4"/>
        <v/>
      </c>
      <c r="B64" s="68"/>
      <c r="C64" s="96" t="str">
        <f t="shared" si="5"/>
        <v/>
      </c>
      <c r="D64" s="93"/>
      <c r="E64" s="93"/>
      <c r="F64" s="94"/>
      <c r="G64" s="22" t="str">
        <f>IF(B64="","",IF(B64="Pflichtkollekte",CONCATENATE(N64,1,VLOOKUP(D64,'Eingabe Zweckbestimmungen'!$M:$O,3,FALSE)),0)*1)</f>
        <v/>
      </c>
      <c r="H64" s="22" t="str">
        <f>IF(B64="","",IF(B64="Zweckgebundene Kollekte",CONCATENATE(N64,2,VLOOKUP(D64,'Eingabe Zweckbestimmungen'!$C:$E,3,FALSE)),0)*1)</f>
        <v/>
      </c>
      <c r="I64" s="22" t="str">
        <f t="shared" si="1"/>
        <v/>
      </c>
      <c r="J64" s="22" t="str">
        <f>IF(B64="","",IF(B64="Zweckgebundene Spende",CONCATENATE(N64,3,VLOOKUP(D64,'Eingabe Zweckbestimmungen'!$C:$E,3,FALSE))*1,0))</f>
        <v/>
      </c>
      <c r="K64" s="22" t="str">
        <f t="shared" si="2"/>
        <v/>
      </c>
      <c r="L64" s="22" t="str">
        <f>IF(B64="","",IF(B64="Freie weiterzuleitende Kollekte",CONCATENATE(N64,4,VLOOKUP(D64,'Eingabe Zweckbestimmungen'!$H:$J,3,FALSE))*1,0))</f>
        <v/>
      </c>
      <c r="M64" s="22"/>
      <c r="N64" t="str">
        <f>IF(F64="","",VLOOKUP(E64,'Stammdaten Girokonten'!I:K,3,FALSE))</f>
        <v/>
      </c>
    </row>
    <row r="65" spans="1:14" x14ac:dyDescent="0.25">
      <c r="A65" t="str">
        <f t="shared" si="4"/>
        <v/>
      </c>
      <c r="B65" s="68"/>
      <c r="C65" s="96" t="str">
        <f t="shared" si="5"/>
        <v/>
      </c>
      <c r="D65" s="93"/>
      <c r="E65" s="93"/>
      <c r="F65" s="94"/>
      <c r="G65" s="22" t="str">
        <f>IF(B65="","",IF(B65="Pflichtkollekte",CONCATENATE(N65,1,VLOOKUP(D65,'Eingabe Zweckbestimmungen'!$M:$O,3,FALSE)),0)*1)</f>
        <v/>
      </c>
      <c r="H65" s="22" t="str">
        <f>IF(B65="","",IF(B65="Zweckgebundene Kollekte",CONCATENATE(N65,2,VLOOKUP(D65,'Eingabe Zweckbestimmungen'!$C:$E,3,FALSE)),0)*1)</f>
        <v/>
      </c>
      <c r="I65" s="22" t="str">
        <f t="shared" si="1"/>
        <v/>
      </c>
      <c r="J65" s="22" t="str">
        <f>IF(B65="","",IF(B65="Zweckgebundene Spende",CONCATENATE(N65,3,VLOOKUP(D65,'Eingabe Zweckbestimmungen'!$C:$E,3,FALSE))*1,0))</f>
        <v/>
      </c>
      <c r="K65" s="22" t="str">
        <f t="shared" si="2"/>
        <v/>
      </c>
      <c r="L65" s="22" t="str">
        <f>IF(B65="","",IF(B65="Freie weiterzuleitende Kollekte",CONCATENATE(N65,4,VLOOKUP(D65,'Eingabe Zweckbestimmungen'!$H:$J,3,FALSE))*1,0))</f>
        <v/>
      </c>
      <c r="M65" s="22"/>
      <c r="N65" t="str">
        <f>IF(F65="","",VLOOKUP(E65,'Stammdaten Girokonten'!I:K,3,FALSE))</f>
        <v/>
      </c>
    </row>
    <row r="66" spans="1:14" x14ac:dyDescent="0.25">
      <c r="A66" t="str">
        <f t="shared" si="4"/>
        <v/>
      </c>
      <c r="B66" s="68"/>
      <c r="C66" s="96" t="str">
        <f t="shared" si="5"/>
        <v/>
      </c>
      <c r="D66" s="93"/>
      <c r="E66" s="93"/>
      <c r="F66" s="94"/>
      <c r="G66" s="22" t="str">
        <f>IF(B66="","",IF(B66="Pflichtkollekte",CONCATENATE(N66,1,VLOOKUP(D66,'Eingabe Zweckbestimmungen'!$M:$O,3,FALSE)),0)*1)</f>
        <v/>
      </c>
      <c r="H66" s="22" t="str">
        <f>IF(B66="","",IF(B66="Zweckgebundene Kollekte",CONCATENATE(N66,2,VLOOKUP(D66,'Eingabe Zweckbestimmungen'!$C:$E,3,FALSE)),0)*1)</f>
        <v/>
      </c>
      <c r="I66" s="22" t="str">
        <f t="shared" si="1"/>
        <v/>
      </c>
      <c r="J66" s="22" t="str">
        <f>IF(B66="","",IF(B66="Zweckgebundene Spende",CONCATENATE(N66,3,VLOOKUP(D66,'Eingabe Zweckbestimmungen'!$C:$E,3,FALSE))*1,0))</f>
        <v/>
      </c>
      <c r="K66" s="22" t="str">
        <f t="shared" si="2"/>
        <v/>
      </c>
      <c r="L66" s="22" t="str">
        <f>IF(B66="","",IF(B66="Freie weiterzuleitende Kollekte",CONCATENATE(N66,4,VLOOKUP(D66,'Eingabe Zweckbestimmungen'!$H:$J,3,FALSE))*1,0))</f>
        <v/>
      </c>
      <c r="M66" s="22"/>
      <c r="N66" t="str">
        <f>IF(F66="","",VLOOKUP(E66,'Stammdaten Girokonten'!I:K,3,FALSE))</f>
        <v/>
      </c>
    </row>
    <row r="67" spans="1:14" x14ac:dyDescent="0.25">
      <c r="A67" t="str">
        <f t="shared" si="4"/>
        <v/>
      </c>
      <c r="B67" s="68"/>
      <c r="C67" s="96" t="str">
        <f t="shared" si="5"/>
        <v/>
      </c>
      <c r="D67" s="93"/>
      <c r="E67" s="93"/>
      <c r="F67" s="94"/>
      <c r="G67" s="22" t="str">
        <f>IF(B67="","",IF(B67="Pflichtkollekte",CONCATENATE(N67,1,VLOOKUP(D67,'Eingabe Zweckbestimmungen'!$M:$O,3,FALSE)),0)*1)</f>
        <v/>
      </c>
      <c r="H67" s="22" t="str">
        <f>IF(B67="","",IF(B67="Zweckgebundene Kollekte",CONCATENATE(N67,2,VLOOKUP(D67,'Eingabe Zweckbestimmungen'!$C:$E,3,FALSE)),0)*1)</f>
        <v/>
      </c>
      <c r="I67" s="22" t="str">
        <f t="shared" si="1"/>
        <v/>
      </c>
      <c r="J67" s="22" t="str">
        <f>IF(B67="","",IF(B67="Zweckgebundene Spende",CONCATENATE(N67,3,VLOOKUP(D67,'Eingabe Zweckbestimmungen'!$C:$E,3,FALSE))*1,0))</f>
        <v/>
      </c>
      <c r="K67" s="22" t="str">
        <f t="shared" si="2"/>
        <v/>
      </c>
      <c r="L67" s="22" t="str">
        <f>IF(B67="","",IF(B67="Freie weiterzuleitende Kollekte",CONCATENATE(N67,4,VLOOKUP(D67,'Eingabe Zweckbestimmungen'!$H:$J,3,FALSE))*1,0))</f>
        <v/>
      </c>
      <c r="M67" s="22"/>
      <c r="N67" t="str">
        <f>IF(F67="","",VLOOKUP(E67,'Stammdaten Girokonten'!I:K,3,FALSE))</f>
        <v/>
      </c>
    </row>
    <row r="68" spans="1:14" x14ac:dyDescent="0.25">
      <c r="A68" t="str">
        <f t="shared" si="4"/>
        <v/>
      </c>
      <c r="B68" s="68"/>
      <c r="C68" s="96" t="str">
        <f t="shared" si="5"/>
        <v/>
      </c>
      <c r="D68" s="93"/>
      <c r="E68" s="93"/>
      <c r="F68" s="94"/>
      <c r="G68" s="22" t="str">
        <f>IF(B68="","",IF(B68="Pflichtkollekte",CONCATENATE(N68,1,VLOOKUP(D68,'Eingabe Zweckbestimmungen'!$M:$O,3,FALSE)),0)*1)</f>
        <v/>
      </c>
      <c r="H68" s="22" t="str">
        <f>IF(B68="","",IF(B68="Zweckgebundene Kollekte",CONCATENATE(N68,2,VLOOKUP(D68,'Eingabe Zweckbestimmungen'!$C:$E,3,FALSE)),0)*1)</f>
        <v/>
      </c>
      <c r="I68" s="22" t="str">
        <f t="shared" si="1"/>
        <v/>
      </c>
      <c r="J68" s="22" t="str">
        <f>IF(B68="","",IF(B68="Zweckgebundene Spende",CONCATENATE(N68,3,VLOOKUP(D68,'Eingabe Zweckbestimmungen'!$C:$E,3,FALSE))*1,0))</f>
        <v/>
      </c>
      <c r="K68" s="22" t="str">
        <f t="shared" si="2"/>
        <v/>
      </c>
      <c r="L68" s="22" t="str">
        <f>IF(B68="","",IF(B68="Freie weiterzuleitende Kollekte",CONCATENATE(N68,4,VLOOKUP(D68,'Eingabe Zweckbestimmungen'!$H:$J,3,FALSE))*1,0))</f>
        <v/>
      </c>
      <c r="M68" s="22"/>
      <c r="N68" t="str">
        <f>IF(F68="","",VLOOKUP(E68,'Stammdaten Girokonten'!I:K,3,FALSE))</f>
        <v/>
      </c>
    </row>
    <row r="69" spans="1:14" x14ac:dyDescent="0.25">
      <c r="A69" t="str">
        <f t="shared" ref="A69:A100" si="6">IF(B69="","",SUM(G69:M69))</f>
        <v/>
      </c>
      <c r="B69" s="68"/>
      <c r="C69" s="96" t="str">
        <f t="shared" ref="C69:C100" si="7">IFERROR(VLOOKUP(B69,O:P,2,FALSE),"")</f>
        <v/>
      </c>
      <c r="D69" s="93"/>
      <c r="E69" s="93"/>
      <c r="F69" s="94"/>
      <c r="G69" s="22" t="str">
        <f>IF(B69="","",IF(B69="Pflichtkollekte",CONCATENATE(N69,1,VLOOKUP(D69,'Eingabe Zweckbestimmungen'!$M:$O,3,FALSE)),0)*1)</f>
        <v/>
      </c>
      <c r="H69" s="22" t="str">
        <f>IF(B69="","",IF(B69="Zweckgebundene Kollekte",CONCATENATE(N69,2,VLOOKUP(D69,'Eingabe Zweckbestimmungen'!$C:$E,3,FALSE)),0)*1)</f>
        <v/>
      </c>
      <c r="I69" s="22" t="str">
        <f t="shared" si="1"/>
        <v/>
      </c>
      <c r="J69" s="22" t="str">
        <f>IF(B69="","",IF(B69="Zweckgebundene Spende",CONCATENATE(N69,3,VLOOKUP(D69,'Eingabe Zweckbestimmungen'!$C:$E,3,FALSE))*1,0))</f>
        <v/>
      </c>
      <c r="K69" s="22" t="str">
        <f t="shared" si="2"/>
        <v/>
      </c>
      <c r="L69" s="22" t="str">
        <f>IF(B69="","",IF(B69="Freie weiterzuleitende Kollekte",CONCATENATE(N69,4,VLOOKUP(D69,'Eingabe Zweckbestimmungen'!$H:$J,3,FALSE))*1,0))</f>
        <v/>
      </c>
      <c r="M69" s="22"/>
      <c r="N69" t="str">
        <f>IF(F69="","",VLOOKUP(E69,'Stammdaten Girokonten'!I:K,3,FALSE))</f>
        <v/>
      </c>
    </row>
    <row r="70" spans="1:14" x14ac:dyDescent="0.25">
      <c r="A70" t="str">
        <f t="shared" si="6"/>
        <v/>
      </c>
      <c r="B70" s="68"/>
      <c r="C70" s="96" t="str">
        <f t="shared" si="7"/>
        <v/>
      </c>
      <c r="D70" s="93"/>
      <c r="E70" s="93"/>
      <c r="F70" s="94"/>
      <c r="G70" s="22" t="str">
        <f>IF(B70="","",IF(B70="Pflichtkollekte",CONCATENATE(N70,1,VLOOKUP(D70,'Eingabe Zweckbestimmungen'!$M:$O,3,FALSE)),0)*1)</f>
        <v/>
      </c>
      <c r="H70" s="22" t="str">
        <f>IF(B70="","",IF(B70="Zweckgebundene Kollekte",CONCATENATE(N70,2,VLOOKUP(D70,'Eingabe Zweckbestimmungen'!$C:$E,3,FALSE)),0)*1)</f>
        <v/>
      </c>
      <c r="I70" s="22" t="str">
        <f t="shared" ref="I70:I100" si="8">IF(B70="","",IF(B70="Freie Kollekte",CONCATENATE(N70,5000),0)*1)</f>
        <v/>
      </c>
      <c r="J70" s="22" t="str">
        <f>IF(B70="","",IF(B70="Zweckgebundene Spende",CONCATENATE(N70,3,VLOOKUP(D70,'Eingabe Zweckbestimmungen'!$C:$E,3,FALSE))*1,0))</f>
        <v/>
      </c>
      <c r="K70" s="22" t="str">
        <f t="shared" ref="K70:K100" si="9">IF(B70="","",IF(B70="Freie Spende",CONCATENATE(N70,6000)*1,0))</f>
        <v/>
      </c>
      <c r="L70" s="22" t="str">
        <f>IF(B70="","",IF(B70="Freie weiterzuleitende Kollekte",CONCATENATE(N70,4,VLOOKUP(D70,'Eingabe Zweckbestimmungen'!$H:$J,3,FALSE))*1,0))</f>
        <v/>
      </c>
      <c r="M70" s="22"/>
      <c r="N70" t="str">
        <f>IF(F70="","",VLOOKUP(E70,'Stammdaten Girokonten'!I:K,3,FALSE))</f>
        <v/>
      </c>
    </row>
    <row r="71" spans="1:14" x14ac:dyDescent="0.25">
      <c r="A71" t="str">
        <f t="shared" si="6"/>
        <v/>
      </c>
      <c r="B71" s="68"/>
      <c r="C71" s="96" t="str">
        <f t="shared" si="7"/>
        <v/>
      </c>
      <c r="D71" s="93"/>
      <c r="E71" s="93"/>
      <c r="F71" s="94"/>
      <c r="G71" s="22" t="str">
        <f>IF(B71="","",IF(B71="Pflichtkollekte",CONCATENATE(N71,1,VLOOKUP(D71,'Eingabe Zweckbestimmungen'!$M:$O,3,FALSE)),0)*1)</f>
        <v/>
      </c>
      <c r="H71" s="22" t="str">
        <f>IF(B71="","",IF(B71="Zweckgebundene Kollekte",CONCATENATE(N71,2,VLOOKUP(D71,'Eingabe Zweckbestimmungen'!$C:$E,3,FALSE)),0)*1)</f>
        <v/>
      </c>
      <c r="I71" s="22" t="str">
        <f t="shared" si="8"/>
        <v/>
      </c>
      <c r="J71" s="22" t="str">
        <f>IF(B71="","",IF(B71="Zweckgebundene Spende",CONCATENATE(N71,3,VLOOKUP(D71,'Eingabe Zweckbestimmungen'!$C:$E,3,FALSE))*1,0))</f>
        <v/>
      </c>
      <c r="K71" s="22" t="str">
        <f t="shared" si="9"/>
        <v/>
      </c>
      <c r="L71" s="22" t="str">
        <f>IF(B71="","",IF(B71="Freie weiterzuleitende Kollekte",CONCATENATE(N71,4,VLOOKUP(D71,'Eingabe Zweckbestimmungen'!$H:$J,3,FALSE))*1,0))</f>
        <v/>
      </c>
      <c r="M71" s="22"/>
      <c r="N71" t="str">
        <f>IF(F71="","",VLOOKUP(E71,'Stammdaten Girokonten'!I:K,3,FALSE))</f>
        <v/>
      </c>
    </row>
    <row r="72" spans="1:14" x14ac:dyDescent="0.25">
      <c r="A72" t="str">
        <f t="shared" si="6"/>
        <v/>
      </c>
      <c r="B72" s="68"/>
      <c r="C72" s="96" t="str">
        <f t="shared" si="7"/>
        <v/>
      </c>
      <c r="D72" s="93"/>
      <c r="E72" s="93"/>
      <c r="F72" s="94"/>
      <c r="G72" s="22" t="str">
        <f>IF(B72="","",IF(B72="Pflichtkollekte",CONCATENATE(N72,1,VLOOKUP(D72,'Eingabe Zweckbestimmungen'!$M:$O,3,FALSE)),0)*1)</f>
        <v/>
      </c>
      <c r="H72" s="22" t="str">
        <f>IF(B72="","",IF(B72="Zweckgebundene Kollekte",CONCATENATE(N72,2,VLOOKUP(D72,'Eingabe Zweckbestimmungen'!$C:$E,3,FALSE)),0)*1)</f>
        <v/>
      </c>
      <c r="I72" s="22" t="str">
        <f t="shared" si="8"/>
        <v/>
      </c>
      <c r="J72" s="22" t="str">
        <f>IF(B72="","",IF(B72="Zweckgebundene Spende",CONCATENATE(N72,3,VLOOKUP(D72,'Eingabe Zweckbestimmungen'!$C:$E,3,FALSE))*1,0))</f>
        <v/>
      </c>
      <c r="K72" s="22" t="str">
        <f t="shared" si="9"/>
        <v/>
      </c>
      <c r="L72" s="22" t="str">
        <f>IF(B72="","",IF(B72="Freie weiterzuleitende Kollekte",CONCATENATE(N72,4,VLOOKUP(D72,'Eingabe Zweckbestimmungen'!$H:$J,3,FALSE))*1,0))</f>
        <v/>
      </c>
      <c r="M72" s="22"/>
      <c r="N72" t="str">
        <f>IF(F72="","",VLOOKUP(E72,'Stammdaten Girokonten'!I:K,3,FALSE))</f>
        <v/>
      </c>
    </row>
    <row r="73" spans="1:14" x14ac:dyDescent="0.25">
      <c r="A73" t="str">
        <f t="shared" si="6"/>
        <v/>
      </c>
      <c r="B73" s="68"/>
      <c r="C73" s="96" t="str">
        <f t="shared" si="7"/>
        <v/>
      </c>
      <c r="D73" s="93"/>
      <c r="E73" s="93"/>
      <c r="F73" s="94"/>
      <c r="G73" s="22" t="str">
        <f>IF(B73="","",IF(B73="Pflichtkollekte",CONCATENATE(N73,1,VLOOKUP(D73,'Eingabe Zweckbestimmungen'!$M:$O,3,FALSE)),0)*1)</f>
        <v/>
      </c>
      <c r="H73" s="22" t="str">
        <f>IF(B73="","",IF(B73="Zweckgebundene Kollekte",CONCATENATE(N73,2,VLOOKUP(D73,'Eingabe Zweckbestimmungen'!$C:$E,3,FALSE)),0)*1)</f>
        <v/>
      </c>
      <c r="I73" s="22" t="str">
        <f t="shared" si="8"/>
        <v/>
      </c>
      <c r="J73" s="22" t="str">
        <f>IF(B73="","",IF(B73="Zweckgebundene Spende",CONCATENATE(N73,3,VLOOKUP(D73,'Eingabe Zweckbestimmungen'!$C:$E,3,FALSE))*1,0))</f>
        <v/>
      </c>
      <c r="K73" s="22" t="str">
        <f t="shared" si="9"/>
        <v/>
      </c>
      <c r="L73" s="22" t="str">
        <f>IF(B73="","",IF(B73="Freie weiterzuleitende Kollekte",CONCATENATE(N73,4,VLOOKUP(D73,'Eingabe Zweckbestimmungen'!$H:$J,3,FALSE))*1,0))</f>
        <v/>
      </c>
      <c r="M73" s="22"/>
      <c r="N73" t="str">
        <f>IF(F73="","",VLOOKUP(E73,'Stammdaten Girokonten'!I:K,3,FALSE))</f>
        <v/>
      </c>
    </row>
    <row r="74" spans="1:14" x14ac:dyDescent="0.25">
      <c r="A74" t="str">
        <f t="shared" si="6"/>
        <v/>
      </c>
      <c r="B74" s="68"/>
      <c r="C74" s="96" t="str">
        <f t="shared" si="7"/>
        <v/>
      </c>
      <c r="D74" s="93"/>
      <c r="E74" s="93"/>
      <c r="F74" s="94"/>
      <c r="G74" s="22" t="str">
        <f>IF(B74="","",IF(B74="Pflichtkollekte",CONCATENATE(N74,1,VLOOKUP(D74,'Eingabe Zweckbestimmungen'!$M:$O,3,FALSE)),0)*1)</f>
        <v/>
      </c>
      <c r="H74" s="22" t="str">
        <f>IF(B74="","",IF(B74="Zweckgebundene Kollekte",CONCATENATE(N74,2,VLOOKUP(D74,'Eingabe Zweckbestimmungen'!$C:$E,3,FALSE)),0)*1)</f>
        <v/>
      </c>
      <c r="I74" s="22" t="str">
        <f t="shared" si="8"/>
        <v/>
      </c>
      <c r="J74" s="22" t="str">
        <f>IF(B74="","",IF(B74="Zweckgebundene Spende",CONCATENATE(N74,3,VLOOKUP(D74,'Eingabe Zweckbestimmungen'!$C:$E,3,FALSE))*1,0))</f>
        <v/>
      </c>
      <c r="K74" s="22" t="str">
        <f t="shared" si="9"/>
        <v/>
      </c>
      <c r="L74" s="22" t="str">
        <f>IF(B74="","",IF(B74="Freie weiterzuleitende Kollekte",CONCATENATE(N74,4,VLOOKUP(D74,'Eingabe Zweckbestimmungen'!$H:$J,3,FALSE))*1,0))</f>
        <v/>
      </c>
      <c r="M74" s="22"/>
      <c r="N74" t="str">
        <f>IF(F74="","",VLOOKUP(E74,'Stammdaten Girokonten'!I:K,3,FALSE))</f>
        <v/>
      </c>
    </row>
    <row r="75" spans="1:14" x14ac:dyDescent="0.25">
      <c r="A75" t="str">
        <f t="shared" si="6"/>
        <v/>
      </c>
      <c r="B75" s="68"/>
      <c r="C75" s="96" t="str">
        <f t="shared" si="7"/>
        <v/>
      </c>
      <c r="D75" s="93"/>
      <c r="E75" s="93"/>
      <c r="F75" s="94"/>
      <c r="G75" s="22" t="str">
        <f>IF(B75="","",IF(B75="Pflichtkollekte",CONCATENATE(N75,1,VLOOKUP(D75,'Eingabe Zweckbestimmungen'!$M:$O,3,FALSE)),0)*1)</f>
        <v/>
      </c>
      <c r="H75" s="22" t="str">
        <f>IF(B75="","",IF(B75="Zweckgebundene Kollekte",CONCATENATE(N75,2,VLOOKUP(D75,'Eingabe Zweckbestimmungen'!$C:$E,3,FALSE)),0)*1)</f>
        <v/>
      </c>
      <c r="I75" s="22" t="str">
        <f t="shared" si="8"/>
        <v/>
      </c>
      <c r="J75" s="22" t="str">
        <f>IF(B75="","",IF(B75="Zweckgebundene Spende",CONCATENATE(N75,3,VLOOKUP(D75,'Eingabe Zweckbestimmungen'!$C:$E,3,FALSE))*1,0))</f>
        <v/>
      </c>
      <c r="K75" s="22" t="str">
        <f t="shared" si="9"/>
        <v/>
      </c>
      <c r="L75" s="22" t="str">
        <f>IF(B75="","",IF(B75="Freie weiterzuleitende Kollekte",CONCATENATE(N75,4,VLOOKUP(D75,'Eingabe Zweckbestimmungen'!$H:$J,3,FALSE))*1,0))</f>
        <v/>
      </c>
      <c r="M75" s="22"/>
      <c r="N75" t="str">
        <f>IF(F75="","",VLOOKUP(E75,'Stammdaten Girokonten'!I:K,3,FALSE))</f>
        <v/>
      </c>
    </row>
    <row r="76" spans="1:14" x14ac:dyDescent="0.25">
      <c r="A76" t="str">
        <f t="shared" si="6"/>
        <v/>
      </c>
      <c r="B76" s="68"/>
      <c r="C76" s="96" t="str">
        <f t="shared" si="7"/>
        <v/>
      </c>
      <c r="D76" s="93"/>
      <c r="E76" s="93"/>
      <c r="F76" s="94"/>
      <c r="G76" s="22" t="str">
        <f>IF(B76="","",IF(B76="Pflichtkollekte",CONCATENATE(N76,1,VLOOKUP(D76,'Eingabe Zweckbestimmungen'!$M:$O,3,FALSE)),0)*1)</f>
        <v/>
      </c>
      <c r="H76" s="22" t="str">
        <f>IF(B76="","",IF(B76="Zweckgebundene Kollekte",CONCATENATE(N76,2,VLOOKUP(D76,'Eingabe Zweckbestimmungen'!$C:$E,3,FALSE)),0)*1)</f>
        <v/>
      </c>
      <c r="I76" s="22" t="str">
        <f t="shared" si="8"/>
        <v/>
      </c>
      <c r="J76" s="22" t="str">
        <f>IF(B76="","",IF(B76="Zweckgebundene Spende",CONCATENATE(N76,3,VLOOKUP(D76,'Eingabe Zweckbestimmungen'!$C:$E,3,FALSE))*1,0))</f>
        <v/>
      </c>
      <c r="K76" s="22" t="str">
        <f t="shared" si="9"/>
        <v/>
      </c>
      <c r="L76" s="22" t="str">
        <f>IF(B76="","",IF(B76="Freie weiterzuleitende Kollekte",CONCATENATE(N76,4,VLOOKUP(D76,'Eingabe Zweckbestimmungen'!$H:$J,3,FALSE))*1,0))</f>
        <v/>
      </c>
      <c r="M76" s="22"/>
      <c r="N76" t="str">
        <f>IF(F76="","",VLOOKUP(E76,'Stammdaten Girokonten'!I:K,3,FALSE))</f>
        <v/>
      </c>
    </row>
    <row r="77" spans="1:14" x14ac:dyDescent="0.25">
      <c r="A77" t="str">
        <f t="shared" si="6"/>
        <v/>
      </c>
      <c r="B77" s="68"/>
      <c r="C77" s="96" t="str">
        <f t="shared" si="7"/>
        <v/>
      </c>
      <c r="D77" s="93"/>
      <c r="E77" s="93"/>
      <c r="F77" s="94"/>
      <c r="G77" s="22" t="str">
        <f>IF(B77="","",IF(B77="Pflichtkollekte",CONCATENATE(N77,1,VLOOKUP(D77,'Eingabe Zweckbestimmungen'!$M:$O,3,FALSE)),0)*1)</f>
        <v/>
      </c>
      <c r="H77" s="22" t="str">
        <f>IF(B77="","",IF(B77="Zweckgebundene Kollekte",CONCATENATE(N77,2,VLOOKUP(D77,'Eingabe Zweckbestimmungen'!$C:$E,3,FALSE)),0)*1)</f>
        <v/>
      </c>
      <c r="I77" s="22" t="str">
        <f t="shared" si="8"/>
        <v/>
      </c>
      <c r="J77" s="22" t="str">
        <f>IF(B77="","",IF(B77="Zweckgebundene Spende",CONCATENATE(N77,3,VLOOKUP(D77,'Eingabe Zweckbestimmungen'!$C:$E,3,FALSE))*1,0))</f>
        <v/>
      </c>
      <c r="K77" s="22" t="str">
        <f t="shared" si="9"/>
        <v/>
      </c>
      <c r="L77" s="22" t="str">
        <f>IF(B77="","",IF(B77="Freie weiterzuleitende Kollekte",CONCATENATE(N77,4,VLOOKUP(D77,'Eingabe Zweckbestimmungen'!$H:$J,3,FALSE))*1,0))</f>
        <v/>
      </c>
      <c r="M77" s="22"/>
      <c r="N77" t="str">
        <f>IF(F77="","",VLOOKUP(E77,'Stammdaten Girokonten'!I:K,3,FALSE))</f>
        <v/>
      </c>
    </row>
    <row r="78" spans="1:14" x14ac:dyDescent="0.25">
      <c r="A78" t="str">
        <f t="shared" si="6"/>
        <v/>
      </c>
      <c r="B78" s="68"/>
      <c r="C78" s="96" t="str">
        <f t="shared" si="7"/>
        <v/>
      </c>
      <c r="D78" s="93"/>
      <c r="E78" s="93"/>
      <c r="F78" s="94"/>
      <c r="G78" s="22" t="str">
        <f>IF(B78="","",IF(B78="Pflichtkollekte",CONCATENATE(N78,1,VLOOKUP(D78,'Eingabe Zweckbestimmungen'!$M:$O,3,FALSE)),0)*1)</f>
        <v/>
      </c>
      <c r="H78" s="22" t="str">
        <f>IF(B78="","",IF(B78="Zweckgebundene Kollekte",CONCATENATE(N78,2,VLOOKUP(D78,'Eingabe Zweckbestimmungen'!$C:$E,3,FALSE)),0)*1)</f>
        <v/>
      </c>
      <c r="I78" s="22" t="str">
        <f t="shared" si="8"/>
        <v/>
      </c>
      <c r="J78" s="22" t="str">
        <f>IF(B78="","",IF(B78="Zweckgebundene Spende",CONCATENATE(N78,3,VLOOKUP(D78,'Eingabe Zweckbestimmungen'!$C:$E,3,FALSE))*1,0))</f>
        <v/>
      </c>
      <c r="K78" s="22" t="str">
        <f t="shared" si="9"/>
        <v/>
      </c>
      <c r="L78" s="22" t="str">
        <f>IF(B78="","",IF(B78="Freie weiterzuleitende Kollekte",CONCATENATE(N78,4,VLOOKUP(D78,'Eingabe Zweckbestimmungen'!$H:$J,3,FALSE))*1,0))</f>
        <v/>
      </c>
      <c r="M78" s="22"/>
      <c r="N78" t="str">
        <f>IF(F78="","",VLOOKUP(E78,'Stammdaten Girokonten'!I:K,3,FALSE))</f>
        <v/>
      </c>
    </row>
    <row r="79" spans="1:14" x14ac:dyDescent="0.25">
      <c r="A79" t="str">
        <f t="shared" si="6"/>
        <v/>
      </c>
      <c r="B79" s="68"/>
      <c r="C79" s="96" t="str">
        <f t="shared" si="7"/>
        <v/>
      </c>
      <c r="D79" s="93"/>
      <c r="E79" s="93"/>
      <c r="F79" s="94"/>
      <c r="G79" s="22" t="str">
        <f>IF(B79="","",IF(B79="Pflichtkollekte",CONCATENATE(N79,1,VLOOKUP(D79,'Eingabe Zweckbestimmungen'!$M:$O,3,FALSE)),0)*1)</f>
        <v/>
      </c>
      <c r="H79" s="22" t="str">
        <f>IF(B79="","",IF(B79="Zweckgebundene Kollekte",CONCATENATE(N79,2,VLOOKUP(D79,'Eingabe Zweckbestimmungen'!$C:$E,3,FALSE)),0)*1)</f>
        <v/>
      </c>
      <c r="I79" s="22" t="str">
        <f t="shared" si="8"/>
        <v/>
      </c>
      <c r="J79" s="22" t="str">
        <f>IF(B79="","",IF(B79="Zweckgebundene Spende",CONCATENATE(N79,3,VLOOKUP(D79,'Eingabe Zweckbestimmungen'!$C:$E,3,FALSE))*1,0))</f>
        <v/>
      </c>
      <c r="K79" s="22" t="str">
        <f t="shared" si="9"/>
        <v/>
      </c>
      <c r="L79" s="22" t="str">
        <f>IF(B79="","",IF(B79="Freie weiterzuleitende Kollekte",CONCATENATE(N79,4,VLOOKUP(D79,'Eingabe Zweckbestimmungen'!$H:$J,3,FALSE))*1,0))</f>
        <v/>
      </c>
      <c r="M79" s="22"/>
      <c r="N79" t="str">
        <f>IF(F79="","",VLOOKUP(E79,'Stammdaten Girokonten'!I:K,3,FALSE))</f>
        <v/>
      </c>
    </row>
    <row r="80" spans="1:14" x14ac:dyDescent="0.25">
      <c r="A80" t="str">
        <f t="shared" si="6"/>
        <v/>
      </c>
      <c r="B80" s="68"/>
      <c r="C80" s="96" t="str">
        <f t="shared" si="7"/>
        <v/>
      </c>
      <c r="D80" s="93"/>
      <c r="E80" s="93"/>
      <c r="F80" s="94"/>
      <c r="G80" s="22" t="str">
        <f>IF(B80="","",IF(B80="Pflichtkollekte",CONCATENATE(N80,1,VLOOKUP(D80,'Eingabe Zweckbestimmungen'!$M:$O,3,FALSE)),0)*1)</f>
        <v/>
      </c>
      <c r="H80" s="22" t="str">
        <f>IF(B80="","",IF(B80="Zweckgebundene Kollekte",CONCATENATE(N80,2,VLOOKUP(D80,'Eingabe Zweckbestimmungen'!$C:$E,3,FALSE)),0)*1)</f>
        <v/>
      </c>
      <c r="I80" s="22" t="str">
        <f t="shared" si="8"/>
        <v/>
      </c>
      <c r="J80" s="22" t="str">
        <f>IF(B80="","",IF(B80="Zweckgebundene Spende",CONCATENATE(N80,3,VLOOKUP(D80,'Eingabe Zweckbestimmungen'!$C:$E,3,FALSE))*1,0))</f>
        <v/>
      </c>
      <c r="K80" s="22" t="str">
        <f t="shared" si="9"/>
        <v/>
      </c>
      <c r="L80" s="22" t="str">
        <f>IF(B80="","",IF(B80="Freie weiterzuleitende Kollekte",CONCATENATE(N80,4,VLOOKUP(D80,'Eingabe Zweckbestimmungen'!$H:$J,3,FALSE))*1,0))</f>
        <v/>
      </c>
      <c r="M80" s="22"/>
      <c r="N80" t="str">
        <f>IF(F80="","",VLOOKUP(E80,'Stammdaten Girokonten'!I:K,3,FALSE))</f>
        <v/>
      </c>
    </row>
    <row r="81" spans="1:14" x14ac:dyDescent="0.25">
      <c r="A81" t="str">
        <f t="shared" si="6"/>
        <v/>
      </c>
      <c r="B81" s="68"/>
      <c r="C81" s="96" t="str">
        <f t="shared" si="7"/>
        <v/>
      </c>
      <c r="D81" s="93"/>
      <c r="E81" s="93"/>
      <c r="F81" s="94"/>
      <c r="G81" s="22" t="str">
        <f>IF(B81="","",IF(B81="Pflichtkollekte",CONCATENATE(N81,1,VLOOKUP(D81,'Eingabe Zweckbestimmungen'!$M:$O,3,FALSE)),0)*1)</f>
        <v/>
      </c>
      <c r="H81" s="22" t="str">
        <f>IF(B81="","",IF(B81="Zweckgebundene Kollekte",CONCATENATE(N81,2,VLOOKUP(D81,'Eingabe Zweckbestimmungen'!$C:$E,3,FALSE)),0)*1)</f>
        <v/>
      </c>
      <c r="I81" s="22" t="str">
        <f t="shared" si="8"/>
        <v/>
      </c>
      <c r="J81" s="22" t="str">
        <f>IF(B81="","",IF(B81="Zweckgebundene Spende",CONCATENATE(N81,3,VLOOKUP(D81,'Eingabe Zweckbestimmungen'!$C:$E,3,FALSE))*1,0))</f>
        <v/>
      </c>
      <c r="K81" s="22" t="str">
        <f t="shared" si="9"/>
        <v/>
      </c>
      <c r="L81" s="22" t="str">
        <f>IF(B81="","",IF(B81="Freie weiterzuleitende Kollekte",CONCATENATE(N81,4,VLOOKUP(D81,'Eingabe Zweckbestimmungen'!$H:$J,3,FALSE))*1,0))</f>
        <v/>
      </c>
      <c r="M81" s="22"/>
      <c r="N81" t="str">
        <f>IF(F81="","",VLOOKUP(E81,'Stammdaten Girokonten'!I:K,3,FALSE))</f>
        <v/>
      </c>
    </row>
    <row r="82" spans="1:14" x14ac:dyDescent="0.25">
      <c r="A82" t="str">
        <f t="shared" si="6"/>
        <v/>
      </c>
      <c r="B82" s="68"/>
      <c r="C82" s="96" t="str">
        <f t="shared" si="7"/>
        <v/>
      </c>
      <c r="D82" s="93"/>
      <c r="E82" s="93"/>
      <c r="F82" s="94"/>
      <c r="G82" s="22" t="str">
        <f>IF(B82="","",IF(B82="Pflichtkollekte",CONCATENATE(N82,1,VLOOKUP(D82,'Eingabe Zweckbestimmungen'!$M:$O,3,FALSE)),0)*1)</f>
        <v/>
      </c>
      <c r="H82" s="22" t="str">
        <f>IF(B82="","",IF(B82="Zweckgebundene Kollekte",CONCATENATE(N82,2,VLOOKUP(D82,'Eingabe Zweckbestimmungen'!$C:$E,3,FALSE)),0)*1)</f>
        <v/>
      </c>
      <c r="I82" s="22" t="str">
        <f t="shared" si="8"/>
        <v/>
      </c>
      <c r="J82" s="22" t="str">
        <f>IF(B82="","",IF(B82="Zweckgebundene Spende",CONCATENATE(N82,3,VLOOKUP(D82,'Eingabe Zweckbestimmungen'!$C:$E,3,FALSE))*1,0))</f>
        <v/>
      </c>
      <c r="K82" s="22" t="str">
        <f t="shared" si="9"/>
        <v/>
      </c>
      <c r="L82" s="22" t="str">
        <f>IF(B82="","",IF(B82="Freie weiterzuleitende Kollekte",CONCATENATE(N82,4,VLOOKUP(D82,'Eingabe Zweckbestimmungen'!$H:$J,3,FALSE))*1,0))</f>
        <v/>
      </c>
      <c r="M82" s="22"/>
      <c r="N82" t="str">
        <f>IF(F82="","",VLOOKUP(E82,'Stammdaten Girokonten'!I:K,3,FALSE))</f>
        <v/>
      </c>
    </row>
    <row r="83" spans="1:14" x14ac:dyDescent="0.25">
      <c r="A83" t="str">
        <f t="shared" si="6"/>
        <v/>
      </c>
      <c r="B83" s="68"/>
      <c r="C83" s="96" t="str">
        <f t="shared" si="7"/>
        <v/>
      </c>
      <c r="D83" s="93"/>
      <c r="E83" s="93"/>
      <c r="F83" s="94"/>
      <c r="G83" s="22" t="str">
        <f>IF(B83="","",IF(B83="Pflichtkollekte",CONCATENATE(N83,1,VLOOKUP(D83,'Eingabe Zweckbestimmungen'!$M:$O,3,FALSE)),0)*1)</f>
        <v/>
      </c>
      <c r="H83" s="22" t="str">
        <f>IF(B83="","",IF(B83="Zweckgebundene Kollekte",CONCATENATE(N83,2,VLOOKUP(D83,'Eingabe Zweckbestimmungen'!$C:$E,3,FALSE)),0)*1)</f>
        <v/>
      </c>
      <c r="I83" s="22" t="str">
        <f t="shared" si="8"/>
        <v/>
      </c>
      <c r="J83" s="22" t="str">
        <f>IF(B83="","",IF(B83="Zweckgebundene Spende",CONCATENATE(N83,3,VLOOKUP(D83,'Eingabe Zweckbestimmungen'!$C:$E,3,FALSE))*1,0))</f>
        <v/>
      </c>
      <c r="K83" s="22" t="str">
        <f t="shared" si="9"/>
        <v/>
      </c>
      <c r="L83" s="22" t="str">
        <f>IF(B83="","",IF(B83="Freie weiterzuleitende Kollekte",CONCATENATE(N83,4,VLOOKUP(D83,'Eingabe Zweckbestimmungen'!$H:$J,3,FALSE))*1,0))</f>
        <v/>
      </c>
      <c r="M83" s="22"/>
      <c r="N83" t="str">
        <f>IF(F83="","",VLOOKUP(E83,'Stammdaten Girokonten'!I:K,3,FALSE))</f>
        <v/>
      </c>
    </row>
    <row r="84" spans="1:14" x14ac:dyDescent="0.25">
      <c r="A84" t="str">
        <f t="shared" si="6"/>
        <v/>
      </c>
      <c r="B84" s="68"/>
      <c r="C84" s="96" t="str">
        <f t="shared" si="7"/>
        <v/>
      </c>
      <c r="D84" s="93"/>
      <c r="E84" s="93"/>
      <c r="F84" s="94"/>
      <c r="G84" s="22" t="str">
        <f>IF(B84="","",IF(B84="Pflichtkollekte",CONCATENATE(N84,1,VLOOKUP(D84,'Eingabe Zweckbestimmungen'!$M:$O,3,FALSE)),0)*1)</f>
        <v/>
      </c>
      <c r="H84" s="22" t="str">
        <f>IF(B84="","",IF(B84="Zweckgebundene Kollekte",CONCATENATE(N84,2,VLOOKUP(D84,'Eingabe Zweckbestimmungen'!$C:$E,3,FALSE)),0)*1)</f>
        <v/>
      </c>
      <c r="I84" s="22" t="str">
        <f t="shared" si="8"/>
        <v/>
      </c>
      <c r="J84" s="22" t="str">
        <f>IF(B84="","",IF(B84="Zweckgebundene Spende",CONCATENATE(N84,3,VLOOKUP(D84,'Eingabe Zweckbestimmungen'!$C:$E,3,FALSE))*1,0))</f>
        <v/>
      </c>
      <c r="K84" s="22" t="str">
        <f t="shared" si="9"/>
        <v/>
      </c>
      <c r="L84" s="22" t="str">
        <f>IF(B84="","",IF(B84="Freie weiterzuleitende Kollekte",CONCATENATE(N84,4,VLOOKUP(D84,'Eingabe Zweckbestimmungen'!$H:$J,3,FALSE))*1,0))</f>
        <v/>
      </c>
      <c r="M84" s="22"/>
      <c r="N84" t="str">
        <f>IF(F84="","",VLOOKUP(E84,'Stammdaten Girokonten'!I:K,3,FALSE))</f>
        <v/>
      </c>
    </row>
    <row r="85" spans="1:14" x14ac:dyDescent="0.25">
      <c r="A85" t="str">
        <f t="shared" si="6"/>
        <v/>
      </c>
      <c r="B85" s="68"/>
      <c r="C85" s="96" t="str">
        <f t="shared" si="7"/>
        <v/>
      </c>
      <c r="D85" s="93"/>
      <c r="E85" s="93"/>
      <c r="F85" s="94"/>
      <c r="G85" s="22" t="str">
        <f>IF(B85="","",IF(B85="Pflichtkollekte",CONCATENATE(N85,1,VLOOKUP(D85,'Eingabe Zweckbestimmungen'!$M:$O,3,FALSE)),0)*1)</f>
        <v/>
      </c>
      <c r="H85" s="22" t="str">
        <f>IF(B85="","",IF(B85="Zweckgebundene Kollekte",CONCATENATE(N85,2,VLOOKUP(D85,'Eingabe Zweckbestimmungen'!$C:$E,3,FALSE)),0)*1)</f>
        <v/>
      </c>
      <c r="I85" s="22" t="str">
        <f t="shared" si="8"/>
        <v/>
      </c>
      <c r="J85" s="22" t="str">
        <f>IF(B85="","",IF(B85="Zweckgebundene Spende",CONCATENATE(N85,3,VLOOKUP(D85,'Eingabe Zweckbestimmungen'!$C:$E,3,FALSE))*1,0))</f>
        <v/>
      </c>
      <c r="K85" s="22" t="str">
        <f t="shared" si="9"/>
        <v/>
      </c>
      <c r="L85" s="22" t="str">
        <f>IF(B85="","",IF(B85="Freie weiterzuleitende Kollekte",CONCATENATE(N85,4,VLOOKUP(D85,'Eingabe Zweckbestimmungen'!$H:$J,3,FALSE))*1,0))</f>
        <v/>
      </c>
      <c r="M85" s="22"/>
      <c r="N85" t="str">
        <f>IF(F85="","",VLOOKUP(E85,'Stammdaten Girokonten'!I:K,3,FALSE))</f>
        <v/>
      </c>
    </row>
    <row r="86" spans="1:14" x14ac:dyDescent="0.25">
      <c r="A86" t="str">
        <f t="shared" si="6"/>
        <v/>
      </c>
      <c r="B86" s="68"/>
      <c r="C86" s="96" t="str">
        <f t="shared" si="7"/>
        <v/>
      </c>
      <c r="D86" s="93"/>
      <c r="E86" s="93"/>
      <c r="F86" s="94"/>
      <c r="G86" s="22" t="str">
        <f>IF(B86="","",IF(B86="Pflichtkollekte",CONCATENATE(N86,1,VLOOKUP(D86,'Eingabe Zweckbestimmungen'!$M:$O,3,FALSE)),0)*1)</f>
        <v/>
      </c>
      <c r="H86" s="22" t="str">
        <f>IF(B86="","",IF(B86="Zweckgebundene Kollekte",CONCATENATE(N86,2,VLOOKUP(D86,'Eingabe Zweckbestimmungen'!$C:$E,3,FALSE)),0)*1)</f>
        <v/>
      </c>
      <c r="I86" s="22" t="str">
        <f t="shared" si="8"/>
        <v/>
      </c>
      <c r="J86" s="22" t="str">
        <f>IF(B86="","",IF(B86="Zweckgebundene Spende",CONCATENATE(N86,3,VLOOKUP(D86,'Eingabe Zweckbestimmungen'!$C:$E,3,FALSE))*1,0))</f>
        <v/>
      </c>
      <c r="K86" s="22" t="str">
        <f t="shared" si="9"/>
        <v/>
      </c>
      <c r="L86" s="22" t="str">
        <f>IF(B86="","",IF(B86="Freie weiterzuleitende Kollekte",CONCATENATE(N86,4,VLOOKUP(D86,'Eingabe Zweckbestimmungen'!$H:$J,3,FALSE))*1,0))</f>
        <v/>
      </c>
      <c r="M86" s="22"/>
      <c r="N86" t="str">
        <f>IF(F86="","",VLOOKUP(E86,'Stammdaten Girokonten'!I:K,3,FALSE))</f>
        <v/>
      </c>
    </row>
    <row r="87" spans="1:14" x14ac:dyDescent="0.25">
      <c r="A87" t="str">
        <f t="shared" si="6"/>
        <v/>
      </c>
      <c r="B87" s="68"/>
      <c r="C87" s="96" t="str">
        <f t="shared" si="7"/>
        <v/>
      </c>
      <c r="D87" s="93"/>
      <c r="E87" s="93"/>
      <c r="F87" s="94"/>
      <c r="G87" s="22" t="str">
        <f>IF(B87="","",IF(B87="Pflichtkollekte",CONCATENATE(N87,1,VLOOKUP(D87,'Eingabe Zweckbestimmungen'!$M:$O,3,FALSE)),0)*1)</f>
        <v/>
      </c>
      <c r="H87" s="22" t="str">
        <f>IF(B87="","",IF(B87="Zweckgebundene Kollekte",CONCATENATE(N87,2,VLOOKUP(D87,'Eingabe Zweckbestimmungen'!$C:$E,3,FALSE)),0)*1)</f>
        <v/>
      </c>
      <c r="I87" s="22" t="str">
        <f t="shared" si="8"/>
        <v/>
      </c>
      <c r="J87" s="22" t="str">
        <f>IF(B87="","",IF(B87="Zweckgebundene Spende",CONCATENATE(N87,3,VLOOKUP(D87,'Eingabe Zweckbestimmungen'!$C:$E,3,FALSE))*1,0))</f>
        <v/>
      </c>
      <c r="K87" s="22" t="str">
        <f t="shared" si="9"/>
        <v/>
      </c>
      <c r="L87" s="22" t="str">
        <f>IF(B87="","",IF(B87="Freie weiterzuleitende Kollekte",CONCATENATE(N87,4,VLOOKUP(D87,'Eingabe Zweckbestimmungen'!$H:$J,3,FALSE))*1,0))</f>
        <v/>
      </c>
      <c r="M87" s="22"/>
      <c r="N87" t="str">
        <f>IF(F87="","",VLOOKUP(E87,'Stammdaten Girokonten'!I:K,3,FALSE))</f>
        <v/>
      </c>
    </row>
    <row r="88" spans="1:14" x14ac:dyDescent="0.25">
      <c r="A88" t="str">
        <f t="shared" si="6"/>
        <v/>
      </c>
      <c r="B88" s="68"/>
      <c r="C88" s="96" t="str">
        <f t="shared" si="7"/>
        <v/>
      </c>
      <c r="D88" s="93"/>
      <c r="E88" s="93"/>
      <c r="F88" s="94"/>
      <c r="G88" s="22" t="str">
        <f>IF(B88="","",IF(B88="Pflichtkollekte",CONCATENATE(N88,1,VLOOKUP(D88,'Eingabe Zweckbestimmungen'!$M:$O,3,FALSE)),0)*1)</f>
        <v/>
      </c>
      <c r="H88" s="22" t="str">
        <f>IF(B88="","",IF(B88="Zweckgebundene Kollekte",CONCATENATE(N88,2,VLOOKUP(D88,'Eingabe Zweckbestimmungen'!$C:$E,3,FALSE)),0)*1)</f>
        <v/>
      </c>
      <c r="I88" s="22" t="str">
        <f t="shared" si="8"/>
        <v/>
      </c>
      <c r="J88" s="22" t="str">
        <f>IF(B88="","",IF(B88="Zweckgebundene Spende",CONCATENATE(N88,3,VLOOKUP(D88,'Eingabe Zweckbestimmungen'!$C:$E,3,FALSE))*1,0))</f>
        <v/>
      </c>
      <c r="K88" s="22" t="str">
        <f t="shared" si="9"/>
        <v/>
      </c>
      <c r="L88" s="22" t="str">
        <f>IF(B88="","",IF(B88="Freie weiterzuleitende Kollekte",CONCATENATE(N88,4,VLOOKUP(D88,'Eingabe Zweckbestimmungen'!$H:$J,3,FALSE))*1,0))</f>
        <v/>
      </c>
      <c r="M88" s="22"/>
      <c r="N88" t="str">
        <f>IF(F88="","",VLOOKUP(E88,'Stammdaten Girokonten'!I:K,3,FALSE))</f>
        <v/>
      </c>
    </row>
    <row r="89" spans="1:14" x14ac:dyDescent="0.25">
      <c r="A89" t="str">
        <f t="shared" si="6"/>
        <v/>
      </c>
      <c r="B89" s="68"/>
      <c r="C89" s="96" t="str">
        <f t="shared" si="7"/>
        <v/>
      </c>
      <c r="D89" s="93"/>
      <c r="E89" s="93"/>
      <c r="F89" s="94"/>
      <c r="G89" s="22" t="str">
        <f>IF(B89="","",IF(B89="Pflichtkollekte",CONCATENATE(N89,1,VLOOKUP(D89,'Eingabe Zweckbestimmungen'!$M:$O,3,FALSE)),0)*1)</f>
        <v/>
      </c>
      <c r="H89" s="22" t="str">
        <f>IF(B89="","",IF(B89="Zweckgebundene Kollekte",CONCATENATE(N89,2,VLOOKUP(D89,'Eingabe Zweckbestimmungen'!$C:$E,3,FALSE)),0)*1)</f>
        <v/>
      </c>
      <c r="I89" s="22" t="str">
        <f t="shared" si="8"/>
        <v/>
      </c>
      <c r="J89" s="22" t="str">
        <f>IF(B89="","",IF(B89="Zweckgebundene Spende",CONCATENATE(N89,3,VLOOKUP(D89,'Eingabe Zweckbestimmungen'!$C:$E,3,FALSE))*1,0))</f>
        <v/>
      </c>
      <c r="K89" s="22" t="str">
        <f t="shared" si="9"/>
        <v/>
      </c>
      <c r="L89" s="22" t="str">
        <f>IF(B89="","",IF(B89="Freie weiterzuleitende Kollekte",CONCATENATE(N89,4,VLOOKUP(D89,'Eingabe Zweckbestimmungen'!$H:$J,3,FALSE))*1,0))</f>
        <v/>
      </c>
      <c r="M89" s="22"/>
      <c r="N89" t="str">
        <f>IF(F89="","",VLOOKUP(E89,'Stammdaten Girokonten'!I:K,3,FALSE))</f>
        <v/>
      </c>
    </row>
    <row r="90" spans="1:14" x14ac:dyDescent="0.25">
      <c r="A90" t="str">
        <f t="shared" si="6"/>
        <v/>
      </c>
      <c r="B90" s="68"/>
      <c r="C90" s="96" t="str">
        <f t="shared" si="7"/>
        <v/>
      </c>
      <c r="D90" s="93"/>
      <c r="E90" s="93"/>
      <c r="F90" s="94"/>
      <c r="G90" s="22" t="str">
        <f>IF(B90="","",IF(B90="Pflichtkollekte",CONCATENATE(N90,1,VLOOKUP(D90,'Eingabe Zweckbestimmungen'!$M:$O,3,FALSE)),0)*1)</f>
        <v/>
      </c>
      <c r="H90" s="22" t="str">
        <f>IF(B90="","",IF(B90="Zweckgebundene Kollekte",CONCATENATE(N90,2,VLOOKUP(D90,'Eingabe Zweckbestimmungen'!$C:$E,3,FALSE)),0)*1)</f>
        <v/>
      </c>
      <c r="I90" s="22" t="str">
        <f t="shared" si="8"/>
        <v/>
      </c>
      <c r="J90" s="22" t="str">
        <f>IF(B90="","",IF(B90="Zweckgebundene Spende",CONCATENATE(N90,3,VLOOKUP(D90,'Eingabe Zweckbestimmungen'!$C:$E,3,FALSE))*1,0))</f>
        <v/>
      </c>
      <c r="K90" s="22" t="str">
        <f t="shared" si="9"/>
        <v/>
      </c>
      <c r="L90" s="22" t="str">
        <f>IF(B90="","",IF(B90="Freie weiterzuleitende Kollekte",CONCATENATE(N90,4,VLOOKUP(D90,'Eingabe Zweckbestimmungen'!$H:$J,3,FALSE))*1,0))</f>
        <v/>
      </c>
      <c r="M90" s="22"/>
      <c r="N90" t="str">
        <f>IF(F90="","",VLOOKUP(E90,'Stammdaten Girokonten'!I:K,3,FALSE))</f>
        <v/>
      </c>
    </row>
    <row r="91" spans="1:14" x14ac:dyDescent="0.25">
      <c r="A91" t="str">
        <f t="shared" si="6"/>
        <v/>
      </c>
      <c r="B91" s="68"/>
      <c r="C91" s="96" t="str">
        <f t="shared" si="7"/>
        <v/>
      </c>
      <c r="D91" s="93"/>
      <c r="E91" s="93"/>
      <c r="F91" s="94"/>
      <c r="G91" s="22" t="str">
        <f>IF(B91="","",IF(B91="Pflichtkollekte",CONCATENATE(N91,1,VLOOKUP(D91,'Eingabe Zweckbestimmungen'!$M:$O,3,FALSE)),0)*1)</f>
        <v/>
      </c>
      <c r="H91" s="22" t="str">
        <f>IF(B91="","",IF(B91="Zweckgebundene Kollekte",CONCATENATE(N91,2,VLOOKUP(D91,'Eingabe Zweckbestimmungen'!$C:$E,3,FALSE)),0)*1)</f>
        <v/>
      </c>
      <c r="I91" s="22" t="str">
        <f t="shared" si="8"/>
        <v/>
      </c>
      <c r="J91" s="22" t="str">
        <f>IF(B91="","",IF(B91="Zweckgebundene Spende",CONCATENATE(N91,3,VLOOKUP(D91,'Eingabe Zweckbestimmungen'!$C:$E,3,FALSE))*1,0))</f>
        <v/>
      </c>
      <c r="K91" s="22" t="str">
        <f t="shared" si="9"/>
        <v/>
      </c>
      <c r="L91" s="22" t="str">
        <f>IF(B91="","",IF(B91="Freie weiterzuleitende Kollekte",CONCATENATE(N91,4,VLOOKUP(D91,'Eingabe Zweckbestimmungen'!$H:$J,3,FALSE))*1,0))</f>
        <v/>
      </c>
      <c r="M91" s="22"/>
      <c r="N91" t="str">
        <f>IF(F91="","",VLOOKUP(E91,'Stammdaten Girokonten'!I:K,3,FALSE))</f>
        <v/>
      </c>
    </row>
    <row r="92" spans="1:14" x14ac:dyDescent="0.25">
      <c r="A92" t="str">
        <f t="shared" si="6"/>
        <v/>
      </c>
      <c r="B92" s="68"/>
      <c r="C92" s="96" t="str">
        <f t="shared" si="7"/>
        <v/>
      </c>
      <c r="D92" s="93"/>
      <c r="E92" s="93"/>
      <c r="F92" s="94"/>
      <c r="G92" s="22" t="str">
        <f>IF(B92="","",IF(B92="Pflichtkollekte",CONCATENATE(N92,1,VLOOKUP(D92,'Eingabe Zweckbestimmungen'!$M:$O,3,FALSE)),0)*1)</f>
        <v/>
      </c>
      <c r="H92" s="22" t="str">
        <f>IF(B92="","",IF(B92="Zweckgebundene Kollekte",CONCATENATE(N92,2,VLOOKUP(D92,'Eingabe Zweckbestimmungen'!$C:$E,3,FALSE)),0)*1)</f>
        <v/>
      </c>
      <c r="I92" s="22" t="str">
        <f t="shared" si="8"/>
        <v/>
      </c>
      <c r="J92" s="22" t="str">
        <f>IF(B92="","",IF(B92="Zweckgebundene Spende",CONCATENATE(N92,3,VLOOKUP(D92,'Eingabe Zweckbestimmungen'!$C:$E,3,FALSE))*1,0))</f>
        <v/>
      </c>
      <c r="K92" s="22" t="str">
        <f t="shared" si="9"/>
        <v/>
      </c>
      <c r="L92" s="22" t="str">
        <f>IF(B92="","",IF(B92="Freie weiterzuleitende Kollekte",CONCATENATE(N92,4,VLOOKUP(D92,'Eingabe Zweckbestimmungen'!$H:$J,3,FALSE))*1,0))</f>
        <v/>
      </c>
      <c r="M92" s="22"/>
      <c r="N92" t="str">
        <f>IF(F92="","",VLOOKUP(E92,'Stammdaten Girokonten'!I:K,3,FALSE))</f>
        <v/>
      </c>
    </row>
    <row r="93" spans="1:14" x14ac:dyDescent="0.25">
      <c r="A93" t="str">
        <f t="shared" si="6"/>
        <v/>
      </c>
      <c r="B93" s="68"/>
      <c r="C93" s="96" t="str">
        <f t="shared" si="7"/>
        <v/>
      </c>
      <c r="D93" s="93"/>
      <c r="E93" s="93"/>
      <c r="F93" s="94"/>
      <c r="G93" s="22" t="str">
        <f>IF(B93="","",IF(B93="Pflichtkollekte",CONCATENATE(N93,1,VLOOKUP(D93,'Eingabe Zweckbestimmungen'!$M:$O,3,FALSE)),0)*1)</f>
        <v/>
      </c>
      <c r="H93" s="22" t="str">
        <f>IF(B93="","",IF(B93="Zweckgebundene Kollekte",CONCATENATE(N93,2,VLOOKUP(D93,'Eingabe Zweckbestimmungen'!$C:$E,3,FALSE)),0)*1)</f>
        <v/>
      </c>
      <c r="I93" s="22" t="str">
        <f t="shared" si="8"/>
        <v/>
      </c>
      <c r="J93" s="22" t="str">
        <f>IF(B93="","",IF(B93="Zweckgebundene Spende",CONCATENATE(N93,3,VLOOKUP(D93,'Eingabe Zweckbestimmungen'!$C:$E,3,FALSE))*1,0))</f>
        <v/>
      </c>
      <c r="K93" s="22" t="str">
        <f t="shared" si="9"/>
        <v/>
      </c>
      <c r="L93" s="22" t="str">
        <f>IF(B93="","",IF(B93="Freie weiterzuleitende Kollekte",CONCATENATE(N93,4,VLOOKUP(D93,'Eingabe Zweckbestimmungen'!$H:$J,3,FALSE))*1,0))</f>
        <v/>
      </c>
      <c r="M93" s="22"/>
      <c r="N93" t="str">
        <f>IF(F93="","",VLOOKUP(E93,'Stammdaten Girokonten'!I:K,3,FALSE))</f>
        <v/>
      </c>
    </row>
    <row r="94" spans="1:14" x14ac:dyDescent="0.25">
      <c r="A94" t="str">
        <f t="shared" si="6"/>
        <v/>
      </c>
      <c r="B94" s="68"/>
      <c r="C94" s="96" t="str">
        <f t="shared" si="7"/>
        <v/>
      </c>
      <c r="D94" s="93"/>
      <c r="E94" s="93"/>
      <c r="F94" s="94"/>
      <c r="G94" s="22" t="str">
        <f>IF(B94="","",IF(B94="Pflichtkollekte",CONCATENATE(N94,1,VLOOKUP(D94,'Eingabe Zweckbestimmungen'!$M:$O,3,FALSE)),0)*1)</f>
        <v/>
      </c>
      <c r="H94" s="22" t="str">
        <f>IF(B94="","",IF(B94="Zweckgebundene Kollekte",CONCATENATE(N94,2,VLOOKUP(D94,'Eingabe Zweckbestimmungen'!$C:$E,3,FALSE)),0)*1)</f>
        <v/>
      </c>
      <c r="I94" s="22" t="str">
        <f t="shared" si="8"/>
        <v/>
      </c>
      <c r="J94" s="22" t="str">
        <f>IF(B94="","",IF(B94="Zweckgebundene Spende",CONCATENATE(N94,3,VLOOKUP(D94,'Eingabe Zweckbestimmungen'!$C:$E,3,FALSE))*1,0))</f>
        <v/>
      </c>
      <c r="K94" s="22" t="str">
        <f t="shared" si="9"/>
        <v/>
      </c>
      <c r="L94" s="22" t="str">
        <f>IF(B94="","",IF(B94="Freie weiterzuleitende Kollekte",CONCATENATE(N94,4,VLOOKUP(D94,'Eingabe Zweckbestimmungen'!$H:$J,3,FALSE))*1,0))</f>
        <v/>
      </c>
      <c r="M94" s="22"/>
      <c r="N94" t="str">
        <f>IF(F94="","",VLOOKUP(E94,'Stammdaten Girokonten'!I:K,3,FALSE))</f>
        <v/>
      </c>
    </row>
    <row r="95" spans="1:14" x14ac:dyDescent="0.25">
      <c r="A95" t="str">
        <f t="shared" si="6"/>
        <v/>
      </c>
      <c r="B95" s="68"/>
      <c r="C95" s="96" t="str">
        <f t="shared" si="7"/>
        <v/>
      </c>
      <c r="D95" s="93"/>
      <c r="E95" s="93"/>
      <c r="F95" s="94"/>
      <c r="G95" s="22" t="str">
        <f>IF(B95="","",IF(B95="Pflichtkollekte",CONCATENATE(N95,1,VLOOKUP(D95,'Eingabe Zweckbestimmungen'!$M:$O,3,FALSE)),0)*1)</f>
        <v/>
      </c>
      <c r="H95" s="22" t="str">
        <f>IF(B95="","",IF(B95="Zweckgebundene Kollekte",CONCATENATE(N95,2,VLOOKUP(D95,'Eingabe Zweckbestimmungen'!$C:$E,3,FALSE)),0)*1)</f>
        <v/>
      </c>
      <c r="I95" s="22" t="str">
        <f t="shared" si="8"/>
        <v/>
      </c>
      <c r="J95" s="22" t="str">
        <f>IF(B95="","",IF(B95="Zweckgebundene Spende",CONCATENATE(N95,3,VLOOKUP(D95,'Eingabe Zweckbestimmungen'!$C:$E,3,FALSE))*1,0))</f>
        <v/>
      </c>
      <c r="K95" s="22" t="str">
        <f t="shared" si="9"/>
        <v/>
      </c>
      <c r="L95" s="22" t="str">
        <f>IF(B95="","",IF(B95="Freie weiterzuleitende Kollekte",CONCATENATE(N95,4,VLOOKUP(D95,'Eingabe Zweckbestimmungen'!$H:$J,3,FALSE))*1,0))</f>
        <v/>
      </c>
      <c r="M95" s="22"/>
      <c r="N95" t="str">
        <f>IF(F95="","",VLOOKUP(E95,'Stammdaten Girokonten'!I:K,3,FALSE))</f>
        <v/>
      </c>
    </row>
    <row r="96" spans="1:14" x14ac:dyDescent="0.25">
      <c r="A96" t="str">
        <f t="shared" si="6"/>
        <v/>
      </c>
      <c r="B96" s="68"/>
      <c r="C96" s="96" t="str">
        <f t="shared" si="7"/>
        <v/>
      </c>
      <c r="D96" s="93"/>
      <c r="E96" s="93"/>
      <c r="F96" s="94"/>
      <c r="G96" s="22" t="str">
        <f>IF(B96="","",IF(B96="Pflichtkollekte",CONCATENATE(N96,1,VLOOKUP(D96,'Eingabe Zweckbestimmungen'!$M:$O,3,FALSE)),0)*1)</f>
        <v/>
      </c>
      <c r="H96" s="22" t="str">
        <f>IF(B96="","",IF(B96="Zweckgebundene Kollekte",CONCATENATE(N96,2,VLOOKUP(D96,'Eingabe Zweckbestimmungen'!$C:$E,3,FALSE)),0)*1)</f>
        <v/>
      </c>
      <c r="I96" s="22" t="str">
        <f t="shared" si="8"/>
        <v/>
      </c>
      <c r="J96" s="22" t="str">
        <f>IF(B96="","",IF(B96="Zweckgebundene Spende",CONCATENATE(N96,3,VLOOKUP(D96,'Eingabe Zweckbestimmungen'!$C:$E,3,FALSE))*1,0))</f>
        <v/>
      </c>
      <c r="K96" s="22" t="str">
        <f t="shared" si="9"/>
        <v/>
      </c>
      <c r="L96" s="22" t="str">
        <f>IF(B96="","",IF(B96="Freie weiterzuleitende Kollekte",CONCATENATE(N96,4,VLOOKUP(D96,'Eingabe Zweckbestimmungen'!$H:$J,3,FALSE))*1,0))</f>
        <v/>
      </c>
      <c r="M96" s="22"/>
      <c r="N96" t="str">
        <f>IF(F96="","",VLOOKUP(E96,'Stammdaten Girokonten'!I:K,3,FALSE))</f>
        <v/>
      </c>
    </row>
    <row r="97" spans="1:14" x14ac:dyDescent="0.25">
      <c r="A97" t="str">
        <f t="shared" si="6"/>
        <v/>
      </c>
      <c r="B97" s="68"/>
      <c r="C97" s="96" t="str">
        <f t="shared" si="7"/>
        <v/>
      </c>
      <c r="D97" s="93"/>
      <c r="E97" s="93"/>
      <c r="F97" s="94"/>
      <c r="G97" s="22" t="str">
        <f>IF(B97="","",IF(B97="Pflichtkollekte",CONCATENATE(N97,1,VLOOKUP(D97,'Eingabe Zweckbestimmungen'!$M:$O,3,FALSE)),0)*1)</f>
        <v/>
      </c>
      <c r="H97" s="22" t="str">
        <f>IF(B97="","",IF(B97="Zweckgebundene Kollekte",CONCATENATE(N97,2,VLOOKUP(D97,'Eingabe Zweckbestimmungen'!$C:$E,3,FALSE)),0)*1)</f>
        <v/>
      </c>
      <c r="I97" s="22" t="str">
        <f t="shared" si="8"/>
        <v/>
      </c>
      <c r="J97" s="22" t="str">
        <f>IF(B97="","",IF(B97="Zweckgebundene Spende",CONCATENATE(N97,3,VLOOKUP(D97,'Eingabe Zweckbestimmungen'!$C:$E,3,FALSE))*1,0))</f>
        <v/>
      </c>
      <c r="K97" s="22" t="str">
        <f t="shared" si="9"/>
        <v/>
      </c>
      <c r="L97" s="22" t="str">
        <f>IF(B97="","",IF(B97="Freie weiterzuleitende Kollekte",CONCATENATE(N97,4,VLOOKUP(D97,'Eingabe Zweckbestimmungen'!$H:$J,3,FALSE))*1,0))</f>
        <v/>
      </c>
      <c r="M97" s="22"/>
      <c r="N97" t="str">
        <f>IF(F97="","",VLOOKUP(E97,'Stammdaten Girokonten'!I:K,3,FALSE))</f>
        <v/>
      </c>
    </row>
    <row r="98" spans="1:14" x14ac:dyDescent="0.25">
      <c r="A98" t="str">
        <f t="shared" si="6"/>
        <v/>
      </c>
      <c r="B98" s="68"/>
      <c r="C98" s="96" t="str">
        <f t="shared" si="7"/>
        <v/>
      </c>
      <c r="D98" s="93"/>
      <c r="E98" s="93"/>
      <c r="F98" s="94"/>
      <c r="G98" s="22" t="str">
        <f>IF(B98="","",IF(B98="Pflichtkollekte",CONCATENATE(N98,1,VLOOKUP(D98,'Eingabe Zweckbestimmungen'!$M:$O,3,FALSE)),0)*1)</f>
        <v/>
      </c>
      <c r="H98" s="22" t="str">
        <f>IF(B98="","",IF(B98="Zweckgebundene Kollekte",CONCATENATE(N98,2,VLOOKUP(D98,'Eingabe Zweckbestimmungen'!$C:$E,3,FALSE)),0)*1)</f>
        <v/>
      </c>
      <c r="I98" s="22" t="str">
        <f t="shared" si="8"/>
        <v/>
      </c>
      <c r="J98" s="22" t="str">
        <f>IF(B98="","",IF(B98="Zweckgebundene Spende",CONCATENATE(N98,3,VLOOKUP(D98,'Eingabe Zweckbestimmungen'!$C:$E,3,FALSE))*1,0))</f>
        <v/>
      </c>
      <c r="K98" s="22" t="str">
        <f t="shared" si="9"/>
        <v/>
      </c>
      <c r="L98" s="22" t="str">
        <f>IF(B98="","",IF(B98="Freie weiterzuleitende Kollekte",CONCATENATE(N98,4,VLOOKUP(D98,'Eingabe Zweckbestimmungen'!$H:$J,3,FALSE))*1,0))</f>
        <v/>
      </c>
      <c r="M98" s="22"/>
      <c r="N98" t="str">
        <f>IF(F98="","",VLOOKUP(E98,'Stammdaten Girokonten'!I:K,3,FALSE))</f>
        <v/>
      </c>
    </row>
    <row r="99" spans="1:14" x14ac:dyDescent="0.25">
      <c r="A99" t="str">
        <f t="shared" si="6"/>
        <v/>
      </c>
      <c r="B99" s="68"/>
      <c r="C99" s="96" t="str">
        <f t="shared" si="7"/>
        <v/>
      </c>
      <c r="D99" s="93"/>
      <c r="E99" s="93"/>
      <c r="F99" s="94"/>
      <c r="G99" s="22" t="str">
        <f>IF(B99="","",IF(B99="Pflichtkollekte",CONCATENATE(N99,1,VLOOKUP(D99,'Eingabe Zweckbestimmungen'!$M:$O,3,FALSE)),0)*1)</f>
        <v/>
      </c>
      <c r="H99" s="22" t="str">
        <f>IF(B99="","",IF(B99="Zweckgebundene Kollekte",CONCATENATE(N99,2,VLOOKUP(D99,'Eingabe Zweckbestimmungen'!$C:$E,3,FALSE)),0)*1)</f>
        <v/>
      </c>
      <c r="I99" s="22" t="str">
        <f t="shared" si="8"/>
        <v/>
      </c>
      <c r="J99" s="22" t="str">
        <f>IF(B99="","",IF(B99="Zweckgebundene Spende",CONCATENATE(N99,3,VLOOKUP(D99,'Eingabe Zweckbestimmungen'!$C:$E,3,FALSE))*1,0))</f>
        <v/>
      </c>
      <c r="K99" s="22" t="str">
        <f t="shared" si="9"/>
        <v/>
      </c>
      <c r="L99" s="22" t="str">
        <f>IF(B99="","",IF(B99="Freie weiterzuleitende Kollekte",CONCATENATE(N99,4,VLOOKUP(D99,'Eingabe Zweckbestimmungen'!$H:$J,3,FALSE))*1,0))</f>
        <v/>
      </c>
      <c r="M99" s="22"/>
      <c r="N99" t="str">
        <f>IF(F99="","",VLOOKUP(E99,'Stammdaten Girokonten'!I:K,3,FALSE))</f>
        <v/>
      </c>
    </row>
    <row r="100" spans="1:14" x14ac:dyDescent="0.25">
      <c r="A100" t="str">
        <f t="shared" si="6"/>
        <v/>
      </c>
      <c r="B100" s="68"/>
      <c r="C100" s="96" t="str">
        <f t="shared" si="7"/>
        <v/>
      </c>
      <c r="D100" s="93"/>
      <c r="E100" s="93"/>
      <c r="F100" s="94"/>
      <c r="G100" s="22" t="str">
        <f>IF(B100="","",IF(B100="Pflichtkollekte",CONCATENATE(N100,1,VLOOKUP(D100,'Eingabe Zweckbestimmungen'!$M:$O,3,FALSE)),0)*1)</f>
        <v/>
      </c>
      <c r="H100" s="22" t="str">
        <f>IF(B100="","",IF(B100="Zweckgebundene Kollekte",CONCATENATE(N100,2,VLOOKUP(D100,'Eingabe Zweckbestimmungen'!$C:$E,3,FALSE)),0)*1)</f>
        <v/>
      </c>
      <c r="I100" s="22" t="str">
        <f t="shared" si="8"/>
        <v/>
      </c>
      <c r="J100" s="22" t="str">
        <f>IF(B100="","",IF(B100="Zweckgebundene Spende",CONCATENATE(N100,3,VLOOKUP(D100,'Eingabe Zweckbestimmungen'!$C:$E,3,FALSE))*1,0))</f>
        <v/>
      </c>
      <c r="K100" s="22" t="str">
        <f t="shared" si="9"/>
        <v/>
      </c>
      <c r="L100" s="22" t="str">
        <f>IF(B100="","",IF(B100="Freie weiterzuleitende Kollekte",CONCATENATE(N100,4,VLOOKUP(D100,'Eingabe Zweckbestimmungen'!$H:$J,3,FALSE))*1,0))</f>
        <v/>
      </c>
      <c r="M100" s="22"/>
      <c r="N100" t="str">
        <f>IF(F100="","",VLOOKUP(E100,'Stammdaten Girokonten'!I:K,3,FALSE))</f>
        <v/>
      </c>
    </row>
  </sheetData>
  <sheetProtection selectLockedCells="1"/>
  <dataValidations count="2">
    <dataValidation type="list" allowBlank="1" showInputMessage="1" showErrorMessage="1" sqref="B5:B100">
      <formula1>$O$4:$O$9</formula1>
    </dataValidation>
    <dataValidation type="list" allowBlank="1" showInputMessage="1" showErrorMessage="1" sqref="D5:D100">
      <formula1>INDIRECT(C5)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INDIRECT(Kollektenübersicht!$AA$12)</xm:f>
          </x14:formula1>
          <xm:sqref>E5:E100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42</vt:i4>
      </vt:variant>
    </vt:vector>
  </HeadingPairs>
  <TitlesOfParts>
    <vt:vector size="52" baseType="lpstr">
      <vt:lpstr>Dekanate</vt:lpstr>
      <vt:lpstr>Kirchengemeinden</vt:lpstr>
      <vt:lpstr>Nebenrechnungen</vt:lpstr>
      <vt:lpstr>Kollektenübersicht</vt:lpstr>
      <vt:lpstr>Stammdaten Girokonten</vt:lpstr>
      <vt:lpstr>Eingabe Zweckbestimmungen</vt:lpstr>
      <vt:lpstr>Bestandsermittlung Abrechnung</vt:lpstr>
      <vt:lpstr>Kollektenbons</vt:lpstr>
      <vt:lpstr>Anfangsbestände</vt:lpstr>
      <vt:lpstr>Bestandsübersicht</vt:lpstr>
      <vt:lpstr>_1_Girokonto</vt:lpstr>
      <vt:lpstr>_2_Girokonten</vt:lpstr>
      <vt:lpstr>_3_Girokonten</vt:lpstr>
      <vt:lpstr>_4_Girokonten</vt:lpstr>
      <vt:lpstr>_5_Girokonten</vt:lpstr>
      <vt:lpstr>Alzey_Wöllstein</vt:lpstr>
      <vt:lpstr>an_der_Dill</vt:lpstr>
      <vt:lpstr>an_der_Lahn</vt:lpstr>
      <vt:lpstr>Bergstraße</vt:lpstr>
      <vt:lpstr>Biedenkopf_Gladenbach</vt:lpstr>
      <vt:lpstr>Büdinger_Land</vt:lpstr>
      <vt:lpstr>Darmstadt</vt:lpstr>
      <vt:lpstr>Dreieich_Rodgau</vt:lpstr>
      <vt:lpstr>Bestandsübersicht!Druckbereich</vt:lpstr>
      <vt:lpstr>Kollektenübersicht!Druckbereich</vt:lpstr>
      <vt:lpstr>'Stammdaten Girokonten'!Druckbereich</vt:lpstr>
      <vt:lpstr>Gießen</vt:lpstr>
      <vt:lpstr>Gießener_Land</vt:lpstr>
      <vt:lpstr>Groß_Gerau_Rüsselsheim</vt:lpstr>
      <vt:lpstr>Hochtaunus</vt:lpstr>
      <vt:lpstr>Ingelheim_Oppenheim</vt:lpstr>
      <vt:lpstr>Kronberg</vt:lpstr>
      <vt:lpstr>Mainz</vt:lpstr>
      <vt:lpstr>Nassau_Nord</vt:lpstr>
      <vt:lpstr>Nassauer_Land</vt:lpstr>
      <vt:lpstr>Oberhessen</vt:lpstr>
      <vt:lpstr>Oberursel</vt:lpstr>
      <vt:lpstr>Odenwald</vt:lpstr>
      <vt:lpstr>Rhein_Lahn_Westerwald</vt:lpstr>
      <vt:lpstr>Rheingau_Taunus</vt:lpstr>
      <vt:lpstr>Rheinhessen</vt:lpstr>
      <vt:lpstr>Sparkasse</vt:lpstr>
      <vt:lpstr>Starkenburg_Ost</vt:lpstr>
      <vt:lpstr>Starkenburg_West</vt:lpstr>
      <vt:lpstr>Vogelsberg</vt:lpstr>
      <vt:lpstr>Vorderer_Odenwald</vt:lpstr>
      <vt:lpstr>Westerwald</vt:lpstr>
      <vt:lpstr>Wetterau</vt:lpstr>
      <vt:lpstr>Wetterau_Kigem</vt:lpstr>
      <vt:lpstr>Wiesbaden</vt:lpstr>
      <vt:lpstr>Wiesbaden_Rheingau_Taunus</vt:lpstr>
      <vt:lpstr>Worms_Wonnegau</vt:lpstr>
    </vt:vector>
  </TitlesOfParts>
  <Company>EKHN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Müller, Marisa</dc:creator>
  <cp:lastModifiedBy>Stadtmüller, Frank</cp:lastModifiedBy>
  <cp:lastPrinted>2024-02-05T05:42:25Z</cp:lastPrinted>
  <dcterms:created xsi:type="dcterms:W3CDTF">2023-08-15T12:21:04Z</dcterms:created>
  <dcterms:modified xsi:type="dcterms:W3CDTF">2026-03-09T09:07:55Z</dcterms:modified>
</cp:coreProperties>
</file>